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charts/chart7.xml" ContentType="application/vnd.openxmlformats-officedocument.drawingml.char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charts/chart3.xml" ContentType="application/vnd.openxmlformats-officedocument.drawingml.chart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charts/chart6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xl/charts/chart5.xml" ContentType="application/vnd.openxmlformats-officedocument.drawingml.chart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80" yWindow="480" windowWidth="19000" windowHeight="13260"/>
  </bookViews>
  <sheets>
    <sheet name="SUMMARY" sheetId="22" r:id="rId1"/>
    <sheet name="BWSV41420_2009" sheetId="16" r:id="rId2"/>
    <sheet name="BWSH41677_2009" sheetId="12" r:id="rId3"/>
    <sheet name="BWSV41677_2009" sheetId="18" r:id="rId4"/>
    <sheet name="BWSH51995_2009" sheetId="15" r:id="rId5"/>
    <sheet name="BWSV51995_2009" sheetId="11" r:id="rId6"/>
    <sheet name="BWSH52171_2009" sheetId="20" r:id="rId7"/>
    <sheet name="BWSV52171_2009" sheetId="21" r:id="rId8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3" i="12"/>
  <c r="E3"/>
  <c r="J23"/>
  <c r="K23"/>
  <c r="I23"/>
  <c r="H23"/>
  <c r="G23"/>
  <c r="F23"/>
  <c r="E18"/>
  <c r="J18"/>
  <c r="K18"/>
  <c r="I18"/>
  <c r="H18"/>
  <c r="G18"/>
  <c r="F18"/>
  <c r="E13"/>
  <c r="J13"/>
  <c r="K13"/>
  <c r="I13"/>
  <c r="H13"/>
  <c r="G13"/>
  <c r="F13"/>
  <c r="E8"/>
  <c r="J8"/>
  <c r="K8"/>
  <c r="I8"/>
  <c r="H8"/>
  <c r="G8"/>
  <c r="F8"/>
  <c r="N3"/>
  <c r="J3"/>
  <c r="K3"/>
  <c r="I3"/>
  <c r="H3"/>
  <c r="G3"/>
  <c r="F3"/>
  <c r="E23" i="15"/>
  <c r="E3"/>
  <c r="J23"/>
  <c r="K23"/>
  <c r="I23"/>
  <c r="H23"/>
  <c r="G23"/>
  <c r="F23"/>
  <c r="E18"/>
  <c r="J18"/>
  <c r="K18"/>
  <c r="I18"/>
  <c r="H18"/>
  <c r="G18"/>
  <c r="F18"/>
  <c r="E13"/>
  <c r="J13"/>
  <c r="K13"/>
  <c r="I13"/>
  <c r="H13"/>
  <c r="G13"/>
  <c r="F13"/>
  <c r="E8"/>
  <c r="J8"/>
  <c r="K8"/>
  <c r="I8"/>
  <c r="H8"/>
  <c r="G8"/>
  <c r="F8"/>
  <c r="P3"/>
  <c r="J3"/>
  <c r="K3"/>
  <c r="I3"/>
  <c r="H3"/>
  <c r="G3"/>
  <c r="F3"/>
  <c r="E23" i="20"/>
  <c r="E3"/>
  <c r="J23"/>
  <c r="K23"/>
  <c r="I23"/>
  <c r="H23"/>
  <c r="G23"/>
  <c r="F23"/>
  <c r="E18"/>
  <c r="J18"/>
  <c r="K18"/>
  <c r="I18"/>
  <c r="H18"/>
  <c r="G18"/>
  <c r="F18"/>
  <c r="E13"/>
  <c r="J13"/>
  <c r="K13"/>
  <c r="I13"/>
  <c r="H13"/>
  <c r="G13"/>
  <c r="F13"/>
  <c r="E8"/>
  <c r="J8"/>
  <c r="K8"/>
  <c r="I8"/>
  <c r="H8"/>
  <c r="G8"/>
  <c r="F8"/>
  <c r="P3"/>
  <c r="N3"/>
  <c r="J3"/>
  <c r="K3"/>
  <c r="I3"/>
  <c r="H3"/>
  <c r="G3"/>
  <c r="F3"/>
  <c r="E23" i="16"/>
  <c r="E3"/>
  <c r="J23"/>
  <c r="K23"/>
  <c r="I23"/>
  <c r="H23"/>
  <c r="G23"/>
  <c r="F23"/>
  <c r="E18"/>
  <c r="J18"/>
  <c r="K18"/>
  <c r="I18"/>
  <c r="H18"/>
  <c r="G18"/>
  <c r="F18"/>
  <c r="E13"/>
  <c r="J13"/>
  <c r="K13"/>
  <c r="I13"/>
  <c r="H13"/>
  <c r="G13"/>
  <c r="F13"/>
  <c r="E8"/>
  <c r="J8"/>
  <c r="K8"/>
  <c r="I8"/>
  <c r="H8"/>
  <c r="G8"/>
  <c r="F8"/>
  <c r="N3"/>
  <c r="J3"/>
  <c r="K3"/>
  <c r="I3"/>
  <c r="H3"/>
  <c r="G3"/>
  <c r="F3"/>
  <c r="E23" i="18"/>
  <c r="E3"/>
  <c r="J23"/>
  <c r="K23"/>
  <c r="I23"/>
  <c r="H23"/>
  <c r="G23"/>
  <c r="F23"/>
  <c r="E18"/>
  <c r="J18"/>
  <c r="K18"/>
  <c r="I18"/>
  <c r="H18"/>
  <c r="G18"/>
  <c r="F18"/>
  <c r="E13"/>
  <c r="J13"/>
  <c r="K13"/>
  <c r="I13"/>
  <c r="H13"/>
  <c r="G13"/>
  <c r="F13"/>
  <c r="E8"/>
  <c r="J8"/>
  <c r="K8"/>
  <c r="I8"/>
  <c r="H8"/>
  <c r="G8"/>
  <c r="F8"/>
  <c r="N3"/>
  <c r="J3"/>
  <c r="K3"/>
  <c r="I3"/>
  <c r="H3"/>
  <c r="G3"/>
  <c r="F3"/>
  <c r="E23" i="11"/>
  <c r="E3"/>
  <c r="J23"/>
  <c r="K23"/>
  <c r="I23"/>
  <c r="H23"/>
  <c r="G23"/>
  <c r="F23"/>
  <c r="E18"/>
  <c r="J18"/>
  <c r="K18"/>
  <c r="I18"/>
  <c r="H18"/>
  <c r="G18"/>
  <c r="F18"/>
  <c r="E13"/>
  <c r="J13"/>
  <c r="K13"/>
  <c r="I13"/>
  <c r="H13"/>
  <c r="G13"/>
  <c r="F13"/>
  <c r="E8"/>
  <c r="J8"/>
  <c r="K8"/>
  <c r="I8"/>
  <c r="H8"/>
  <c r="G8"/>
  <c r="F8"/>
  <c r="P3"/>
  <c r="N3"/>
  <c r="J3"/>
  <c r="K3"/>
  <c r="I3"/>
  <c r="H3"/>
  <c r="G3"/>
  <c r="F3"/>
  <c r="E23" i="21"/>
  <c r="E3"/>
  <c r="J23"/>
  <c r="K23"/>
  <c r="I23"/>
  <c r="H23"/>
  <c r="G23"/>
  <c r="F23"/>
  <c r="E18"/>
  <c r="J18"/>
  <c r="K18"/>
  <c r="I18"/>
  <c r="H18"/>
  <c r="G18"/>
  <c r="F18"/>
  <c r="E13"/>
  <c r="J13"/>
  <c r="K13"/>
  <c r="I13"/>
  <c r="H13"/>
  <c r="G13"/>
  <c r="F13"/>
  <c r="E8"/>
  <c r="J8"/>
  <c r="K8"/>
  <c r="I8"/>
  <c r="H8"/>
  <c r="G8"/>
  <c r="F8"/>
  <c r="P3"/>
  <c r="N3"/>
  <c r="J3"/>
  <c r="K3"/>
  <c r="I3"/>
  <c r="H3"/>
  <c r="G3"/>
  <c r="F3"/>
</calcChain>
</file>

<file path=xl/sharedStrings.xml><?xml version="1.0" encoding="utf-8"?>
<sst xmlns="http://schemas.openxmlformats.org/spreadsheetml/2006/main" count="99" uniqueCount="39">
  <si>
    <t>Offset [mm]</t>
    <phoneticPr fontId="3" type="noConversion"/>
  </si>
  <si>
    <t>Calibration factor to be applied</t>
    <phoneticPr fontId="3" type="noConversion"/>
  </si>
  <si>
    <t>Bump at BPH520</t>
  </si>
  <si>
    <t>Bump at BPV519</t>
  </si>
  <si>
    <t>Bump 32.5 micro rad</t>
  </si>
  <si>
    <t>Bump at BPV521</t>
  </si>
  <si>
    <t>Bump at BPV413</t>
  </si>
  <si>
    <t xml:space="preserve">  Bump at BPV417</t>
  </si>
  <si>
    <t>IN 100ms</t>
  </si>
  <si>
    <t>OUT 700ms</t>
  </si>
  <si>
    <t>Scan in 100ms</t>
  </si>
  <si>
    <t>Scan out 700ms</t>
  </si>
  <si>
    <t>Bump at BPH522</t>
  </si>
  <si>
    <t>Bump at BPH416</t>
  </si>
  <si>
    <r>
      <t xml:space="preserve">Measured displacement@BPH520 </t>
    </r>
    <r>
      <rPr>
        <sz val="10"/>
        <color indexed="10"/>
        <rFont val="Arial"/>
        <family val="2"/>
      </rPr>
      <t>A</t>
    </r>
  </si>
  <si>
    <t>Factor=dscan/dbpm</t>
  </si>
  <si>
    <r>
      <t xml:space="preserve">Average  </t>
    </r>
    <r>
      <rPr>
        <sz val="10"/>
        <color indexed="10"/>
        <rFont val="Arial"/>
        <family val="2"/>
      </rPr>
      <t>A</t>
    </r>
  </si>
  <si>
    <r>
      <t xml:space="preserve">Average      </t>
    </r>
    <r>
      <rPr>
        <sz val="10"/>
        <color indexed="10"/>
        <rFont val="Arial"/>
        <family val="2"/>
      </rPr>
      <t>scan in</t>
    </r>
  </si>
  <si>
    <r>
      <t xml:space="preserve">Ecart type      </t>
    </r>
    <r>
      <rPr>
        <sz val="10"/>
        <color indexed="10"/>
        <rFont val="Arial"/>
        <family val="2"/>
      </rPr>
      <t>scan in</t>
    </r>
  </si>
  <si>
    <r>
      <t xml:space="preserve">Average        </t>
    </r>
    <r>
      <rPr>
        <sz val="10"/>
        <color indexed="10"/>
        <rFont val="Arial"/>
        <family val="2"/>
      </rPr>
      <t>scan out</t>
    </r>
  </si>
  <si>
    <r>
      <t xml:space="preserve">Ecart type         </t>
    </r>
    <r>
      <rPr>
        <sz val="10"/>
        <color indexed="10"/>
        <rFont val="Arial"/>
        <family val="2"/>
      </rPr>
      <t>scan out</t>
    </r>
  </si>
  <si>
    <r>
      <t>Measured displacement@BPV413</t>
    </r>
    <r>
      <rPr>
        <sz val="10"/>
        <color indexed="10"/>
        <rFont val="Arial"/>
        <family val="2"/>
      </rPr>
      <t xml:space="preserve"> A</t>
    </r>
  </si>
  <si>
    <r>
      <t xml:space="preserve">Measured displacement@BPH416 </t>
    </r>
    <r>
      <rPr>
        <sz val="10"/>
        <color indexed="10"/>
        <rFont val="Arial"/>
        <family val="2"/>
      </rPr>
      <t>A</t>
    </r>
  </si>
  <si>
    <r>
      <t xml:space="preserve">Measured displacement@BPCE417 </t>
    </r>
    <r>
      <rPr>
        <sz val="10"/>
        <color indexed="10"/>
        <rFont val="Arial"/>
        <family val="2"/>
      </rPr>
      <t>A</t>
    </r>
  </si>
  <si>
    <r>
      <t xml:space="preserve">Measured displacement@BPV519 </t>
    </r>
    <r>
      <rPr>
        <sz val="10"/>
        <color indexed="10"/>
        <rFont val="Arial"/>
        <family val="2"/>
      </rPr>
      <t>A</t>
    </r>
  </si>
  <si>
    <r>
      <t xml:space="preserve">Measured displacement@BPH522 </t>
    </r>
    <r>
      <rPr>
        <sz val="10"/>
        <color indexed="10"/>
        <rFont val="Arial"/>
        <family val="2"/>
      </rPr>
      <t>A</t>
    </r>
  </si>
  <si>
    <r>
      <t xml:space="preserve">Measured displacement@BPV521 </t>
    </r>
    <r>
      <rPr>
        <sz val="10"/>
        <color indexed="10"/>
        <rFont val="Arial"/>
        <family val="2"/>
      </rPr>
      <t>A</t>
    </r>
  </si>
  <si>
    <t>414V</t>
    <phoneticPr fontId="3" type="noConversion"/>
  </si>
  <si>
    <t>416H</t>
    <phoneticPr fontId="3" type="noConversion"/>
  </si>
  <si>
    <t>416V</t>
    <phoneticPr fontId="3" type="noConversion"/>
  </si>
  <si>
    <t>519H</t>
    <phoneticPr fontId="3" type="noConversion"/>
  </si>
  <si>
    <t>519V</t>
    <phoneticPr fontId="3" type="noConversion"/>
  </si>
  <si>
    <t>521H</t>
    <phoneticPr fontId="3" type="noConversion"/>
  </si>
  <si>
    <t>521V</t>
    <phoneticPr fontId="3" type="noConversion"/>
  </si>
  <si>
    <t>OUT</t>
    <phoneticPr fontId="3" type="noConversion"/>
  </si>
  <si>
    <t>Summary of the calibration results with orbit bumps</t>
    <phoneticPr fontId="3" type="noConversion"/>
  </si>
  <si>
    <t>IN</t>
    <phoneticPr fontId="3" type="noConversion"/>
  </si>
  <si>
    <t>Offset [mm]</t>
    <phoneticPr fontId="3" type="noConversion"/>
  </si>
  <si>
    <t>Calibration factor to be applied</t>
    <phoneticPr fontId="3" type="noConversion"/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</si>
</sst>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color indexed="10"/>
      <name val="Arial"/>
      <family val="2"/>
    </font>
    <font>
      <sz val="10"/>
      <name val="Arial"/>
    </font>
    <font>
      <sz val="8"/>
      <name val="Verdana"/>
    </font>
    <font>
      <b/>
      <sz val="10"/>
      <name val="Arial"/>
    </font>
    <font>
      <b/>
      <sz val="10"/>
      <color indexed="18"/>
      <name val="Arial"/>
    </font>
    <font>
      <sz val="14"/>
      <color indexed="10"/>
      <name val="Arial"/>
    </font>
    <font>
      <b/>
      <sz val="10"/>
      <color indexed="5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10" Type="http://schemas.openxmlformats.org/officeDocument/2006/relationships/styles" Target="styles.xml"/><Relationship Id="rId5" Type="http://schemas.openxmlformats.org/officeDocument/2006/relationships/worksheet" Target="worksheets/sheet5.xml"/><Relationship Id="rId7" Type="http://schemas.openxmlformats.org/officeDocument/2006/relationships/worksheet" Target="worksheets/sheet7.xml"/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theme" Target="theme/theme1.xml"/><Relationship Id="rId3" Type="http://schemas.openxmlformats.org/officeDocument/2006/relationships/worksheet" Target="worksheets/sheet3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VERTICAL CALIBRATION</a:t>
            </a:r>
          </a:p>
        </c:rich>
      </c:tx>
      <c:layout>
        <c:manualLayout>
          <c:xMode val="edge"/>
          <c:yMode val="edge"/>
          <c:x val="0.368467829863536"/>
          <c:y val="0.02777781964008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11160583187116"/>
          <c:y val="0.084876671122491"/>
          <c:w val="0.873339615974632"/>
          <c:h val="0.804013557360323"/>
        </c:manualLayout>
      </c:layout>
      <c:scatterChart>
        <c:scatterStyle val="lineMarker"/>
        <c:ser>
          <c:idx val="1"/>
          <c:order val="1"/>
          <c:tx>
            <c:v>OUT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525296896247739"/>
                  <c:y val="0.076596663023645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FF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BWSV41420_2009!$I$3:$I$23</c:f>
                <c:numCache>
                  <c:formatCode>General</c:formatCode>
                  <c:ptCount val="21"/>
                  <c:pt idx="0">
                    <c:v>0.229382431759715</c:v>
                  </c:pt>
                  <c:pt idx="5">
                    <c:v>0.0509823498869138</c:v>
                  </c:pt>
                  <c:pt idx="10">
                    <c:v>0.10867382389518</c:v>
                  </c:pt>
                  <c:pt idx="15">
                    <c:v>0.0571926568713135</c:v>
                  </c:pt>
                  <c:pt idx="20">
                    <c:v>0.183151030573131</c:v>
                  </c:pt>
                </c:numCache>
              </c:numRef>
            </c:plus>
            <c:minus>
              <c:numRef>
                <c:f>BWSV41420_2009!$I$3:$I$23</c:f>
                <c:numCache>
                  <c:formatCode>General</c:formatCode>
                  <c:ptCount val="21"/>
                  <c:pt idx="0">
                    <c:v>0.229382431759715</c:v>
                  </c:pt>
                  <c:pt idx="5">
                    <c:v>0.0509823498869138</c:v>
                  </c:pt>
                  <c:pt idx="10">
                    <c:v>0.10867382389518</c:v>
                  </c:pt>
                  <c:pt idx="15">
                    <c:v>0.0571926568713135</c:v>
                  </c:pt>
                  <c:pt idx="20">
                    <c:v>0.183151030573131</c:v>
                  </c:pt>
                </c:numCache>
              </c:numRef>
            </c:minus>
            <c:spPr>
              <a:ln w="12700">
                <a:solidFill>
                  <a:srgbClr val="FF00FF"/>
                </a:solidFill>
                <a:prstDash val="solid"/>
              </a:ln>
            </c:spPr>
          </c:errBars>
          <c:xVal>
            <c:numRef>
              <c:f>BWSV41420_2009!$K$3:$K$23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3.56644272</c:v>
                </c:pt>
                <c:pt idx="10">
                  <c:v>1.720764</c:v>
                </c:pt>
                <c:pt idx="15">
                  <c:v>-3.58301304</c:v>
                </c:pt>
                <c:pt idx="20">
                  <c:v>-1.804890239999999</c:v>
                </c:pt>
              </c:numCache>
            </c:numRef>
          </c:xVal>
          <c:yVal>
            <c:numRef>
              <c:f>BWSV41420_2009!$H$3:$H$23</c:f>
              <c:numCache>
                <c:formatCode>General</c:formatCode>
                <c:ptCount val="21"/>
                <c:pt idx="0">
                  <c:v>0.8406</c:v>
                </c:pt>
                <c:pt idx="5">
                  <c:v>4.2248</c:v>
                </c:pt>
                <c:pt idx="10">
                  <c:v>2.66</c:v>
                </c:pt>
                <c:pt idx="15">
                  <c:v>-1.827</c:v>
                </c:pt>
                <c:pt idx="20">
                  <c:v>-0.1594</c:v>
                </c:pt>
              </c:numCache>
            </c:numRef>
          </c:yVal>
        </c:ser>
        <c:axId val="78245496"/>
        <c:axId val="486893560"/>
      </c:scatterChart>
      <c:scatterChart>
        <c:scatterStyle val="lineMarker"/>
        <c:ser>
          <c:idx val="0"/>
          <c:order val="0"/>
          <c:tx>
            <c:v>IN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58594676887111"/>
                  <c:y val="0.0144050340655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80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BWSV41420_2009!$G$3:$G$23</c:f>
                <c:numCache>
                  <c:formatCode>General</c:formatCode>
                  <c:ptCount val="21"/>
                  <c:pt idx="0">
                    <c:v>0.21795022367504</c:v>
                  </c:pt>
                  <c:pt idx="5">
                    <c:v>0.0902734734016559</c:v>
                  </c:pt>
                  <c:pt idx="10">
                    <c:v>0.137232284831231</c:v>
                  </c:pt>
                  <c:pt idx="15">
                    <c:v>0.188100505049836</c:v>
                  </c:pt>
                  <c:pt idx="20">
                    <c:v>0.0744392369654585</c:v>
                  </c:pt>
                </c:numCache>
              </c:numRef>
            </c:plus>
            <c:minus>
              <c:numRef>
                <c:f>BWSV41420_2009!$G$3:$G$23</c:f>
                <c:numCache>
                  <c:formatCode>General</c:formatCode>
                  <c:ptCount val="21"/>
                  <c:pt idx="0">
                    <c:v>0.21795022367504</c:v>
                  </c:pt>
                  <c:pt idx="5">
                    <c:v>0.0902734734016559</c:v>
                  </c:pt>
                  <c:pt idx="10">
                    <c:v>0.137232284831231</c:v>
                  </c:pt>
                  <c:pt idx="15">
                    <c:v>0.188100505049836</c:v>
                  </c:pt>
                  <c:pt idx="20">
                    <c:v>0.0744392369654585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BWSV41420_2009!$K$3:$K$23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3.56644272</c:v>
                </c:pt>
                <c:pt idx="10">
                  <c:v>1.720764</c:v>
                </c:pt>
                <c:pt idx="15">
                  <c:v>-3.58301304</c:v>
                </c:pt>
                <c:pt idx="20">
                  <c:v>-1.804890239999999</c:v>
                </c:pt>
              </c:numCache>
            </c:numRef>
          </c:xVal>
          <c:yVal>
            <c:numRef>
              <c:f>BWSV41420_2009!$F$3:$F$28</c:f>
              <c:numCache>
                <c:formatCode>General</c:formatCode>
                <c:ptCount val="26"/>
                <c:pt idx="0">
                  <c:v>-1.3724</c:v>
                </c:pt>
                <c:pt idx="5">
                  <c:v>2.0426</c:v>
                </c:pt>
                <c:pt idx="10">
                  <c:v>0.4122</c:v>
                </c:pt>
                <c:pt idx="15">
                  <c:v>-3.9976</c:v>
                </c:pt>
                <c:pt idx="20">
                  <c:v>-2.6098</c:v>
                </c:pt>
              </c:numCache>
            </c:numRef>
          </c:yVal>
        </c:ser>
        <c:axId val="496895064"/>
        <c:axId val="78279368"/>
      </c:scatterChart>
      <c:valAx>
        <c:axId val="78245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EXPECTED DISPLACEMENT @BWSV41420</a:t>
                </a:r>
              </a:p>
            </c:rich>
          </c:tx>
          <c:layout>
            <c:manualLayout>
              <c:xMode val="edge"/>
              <c:yMode val="edge"/>
              <c:x val="0.355181730229034"/>
              <c:y val="0.9104951993139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86893560"/>
        <c:crosses val="autoZero"/>
        <c:crossBetween val="midCat"/>
      </c:valAx>
      <c:valAx>
        <c:axId val="486893560"/>
        <c:scaling>
          <c:orientation val="minMax"/>
          <c:max val="5.0"/>
          <c:min val="-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BWSH41420 (OUT)</a:t>
                </a:r>
              </a:p>
            </c:rich>
          </c:tx>
          <c:layout>
            <c:manualLayout>
              <c:xMode val="edge"/>
              <c:yMode val="edge"/>
              <c:x val="0.0115146196832355"/>
              <c:y val="0.2299386181318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78245496"/>
        <c:crossesAt val="-15.0"/>
        <c:crossBetween val="midCat"/>
        <c:majorUnit val="4.0"/>
      </c:valAx>
      <c:valAx>
        <c:axId val="496895064"/>
        <c:scaling>
          <c:orientation val="minMax"/>
        </c:scaling>
        <c:delete val="1"/>
        <c:axPos val="b"/>
        <c:numFmt formatCode="General" sourceLinked="1"/>
        <c:tickLblPos val="none"/>
        <c:crossAx val="78279368"/>
        <c:crosses val="autoZero"/>
        <c:crossBetween val="midCat"/>
      </c:valAx>
      <c:valAx>
        <c:axId val="78279368"/>
        <c:scaling>
          <c:orientation val="minMax"/>
          <c:max val="5.0"/>
          <c:min val="-5.0"/>
        </c:scaling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BWSH41420 (IN)</a:t>
                </a:r>
              </a:p>
            </c:rich>
          </c:tx>
          <c:layout>
            <c:manualLayout>
              <c:xMode val="edge"/>
              <c:yMode val="edge"/>
              <c:x val="0.958370653635449"/>
              <c:y val="0.24228431574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96895064"/>
        <c:crosses val="max"/>
        <c:crossBetween val="midCat"/>
        <c:majorUnit val="4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0614205775208"/>
          <c:y val="0.287551926379573"/>
          <c:w val="0.116031936807989"/>
          <c:h val="0.1018520053469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.0" l="0.750000000000001" r="0.750000000000001" t="1.0" header="0.5" footer="0.5"/>
    <c:pageSetup paperSize="9" orientation="portrait" horizontalDpi="409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HORIZONTAL CALIBRATION</a:t>
            </a:r>
          </a:p>
        </c:rich>
      </c:tx>
      <c:layout>
        <c:manualLayout>
          <c:xMode val="edge"/>
          <c:yMode val="edge"/>
          <c:x val="0.368467829863536"/>
          <c:y val="0.02777781964008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37732782456121"/>
          <c:y val="0.084876671122491"/>
          <c:w val="0.868025176120833"/>
          <c:h val="0.804013557360323"/>
        </c:manualLayout>
      </c:layout>
      <c:scatterChart>
        <c:scatterStyle val="lineMarker"/>
        <c:ser>
          <c:idx val="1"/>
          <c:order val="1"/>
          <c:tx>
            <c:v>OUT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117502539817598"/>
                  <c:y val="0.19758335763585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FF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BWSH41677_2009!$I$3:$I$23</c:f>
                <c:numCache>
                  <c:formatCode>General</c:formatCode>
                  <c:ptCount val="21"/>
                  <c:pt idx="0">
                    <c:v>0.0732714132523789</c:v>
                  </c:pt>
                  <c:pt idx="5">
                    <c:v>0.0776131432168549</c:v>
                  </c:pt>
                  <c:pt idx="10">
                    <c:v>0.0635318817602618</c:v>
                  </c:pt>
                  <c:pt idx="15">
                    <c:v>0.056090997495203</c:v>
                  </c:pt>
                  <c:pt idx="20">
                    <c:v>0.043655469302206</c:v>
                  </c:pt>
                </c:numCache>
              </c:numRef>
            </c:plus>
            <c:minus>
              <c:numRef>
                <c:f>BWSH41677_2009!$I$3:$I$23</c:f>
                <c:numCache>
                  <c:formatCode>General</c:formatCode>
                  <c:ptCount val="21"/>
                  <c:pt idx="0">
                    <c:v>0.0732714132523789</c:v>
                  </c:pt>
                  <c:pt idx="5">
                    <c:v>0.0776131432168549</c:v>
                  </c:pt>
                  <c:pt idx="10">
                    <c:v>0.0635318817602618</c:v>
                  </c:pt>
                  <c:pt idx="15">
                    <c:v>0.056090997495203</c:v>
                  </c:pt>
                  <c:pt idx="20">
                    <c:v>0.043655469302206</c:v>
                  </c:pt>
                </c:numCache>
              </c:numRef>
            </c:minus>
            <c:spPr>
              <a:ln w="12700">
                <a:solidFill>
                  <a:srgbClr val="FF00FF"/>
                </a:solidFill>
                <a:prstDash val="solid"/>
              </a:ln>
            </c:spPr>
          </c:errBars>
          <c:xVal>
            <c:numRef>
              <c:f>BWSH41677_2009!$K$3:$K$23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2.46233808</c:v>
                </c:pt>
                <c:pt idx="10">
                  <c:v>4.980009599999999</c:v>
                </c:pt>
                <c:pt idx="15">
                  <c:v>-2.66522736</c:v>
                </c:pt>
                <c:pt idx="20">
                  <c:v>-5.42267712</c:v>
                </c:pt>
              </c:numCache>
            </c:numRef>
          </c:xVal>
          <c:yVal>
            <c:numRef>
              <c:f>BWSH41677_2009!$H$3:$H$23</c:f>
              <c:numCache>
                <c:formatCode>General</c:formatCode>
                <c:ptCount val="21"/>
                <c:pt idx="0">
                  <c:v>-2.1208</c:v>
                </c:pt>
                <c:pt idx="5">
                  <c:v>-0.5386</c:v>
                </c:pt>
                <c:pt idx="10">
                  <c:v>1.1216</c:v>
                </c:pt>
                <c:pt idx="15">
                  <c:v>-4.0198</c:v>
                </c:pt>
                <c:pt idx="20">
                  <c:v>-5.8096</c:v>
                </c:pt>
              </c:numCache>
            </c:numRef>
          </c:yVal>
        </c:ser>
        <c:axId val="497319352"/>
        <c:axId val="467190632"/>
      </c:scatterChart>
      <c:scatterChart>
        <c:scatterStyle val="lineMarker"/>
        <c:ser>
          <c:idx val="0"/>
          <c:order val="0"/>
          <c:tx>
            <c:v>IN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64328639610926"/>
                  <c:y val="0.070552963286996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80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BWSH41677_2009!$G$3:$G$23</c:f>
                <c:numCache>
                  <c:formatCode>General</c:formatCode>
                  <c:ptCount val="21"/>
                  <c:pt idx="0">
                    <c:v>0.0626841287727623</c:v>
                  </c:pt>
                  <c:pt idx="5">
                    <c:v>0.0427106544084904</c:v>
                  </c:pt>
                  <c:pt idx="10">
                    <c:v>0.0749179551242107</c:v>
                  </c:pt>
                  <c:pt idx="15">
                    <c:v>0.0801935159473631</c:v>
                  </c:pt>
                  <c:pt idx="20">
                    <c:v>0.0707212839250006</c:v>
                  </c:pt>
                </c:numCache>
              </c:numRef>
            </c:plus>
            <c:minus>
              <c:numRef>
                <c:f>BWSH41677_2009!$G$3:$G$23</c:f>
                <c:numCache>
                  <c:formatCode>General</c:formatCode>
                  <c:ptCount val="21"/>
                  <c:pt idx="0">
                    <c:v>0.0626841287727623</c:v>
                  </c:pt>
                  <c:pt idx="5">
                    <c:v>0.0427106544084904</c:v>
                  </c:pt>
                  <c:pt idx="10">
                    <c:v>0.0749179551242107</c:v>
                  </c:pt>
                  <c:pt idx="15">
                    <c:v>0.0801935159473631</c:v>
                  </c:pt>
                  <c:pt idx="20">
                    <c:v>0.0707212839250006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BWSH41677_2009!$K$3:$K$23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2.46233808</c:v>
                </c:pt>
                <c:pt idx="10">
                  <c:v>4.980009599999999</c:v>
                </c:pt>
                <c:pt idx="15">
                  <c:v>-2.66522736</c:v>
                </c:pt>
                <c:pt idx="20">
                  <c:v>-5.42267712</c:v>
                </c:pt>
              </c:numCache>
            </c:numRef>
          </c:xVal>
          <c:yVal>
            <c:numRef>
              <c:f>BWSH41677_2009!$F$3:$F$28</c:f>
              <c:numCache>
                <c:formatCode>General</c:formatCode>
                <c:ptCount val="26"/>
                <c:pt idx="0">
                  <c:v>1.9506</c:v>
                </c:pt>
                <c:pt idx="5">
                  <c:v>3.6082</c:v>
                </c:pt>
                <c:pt idx="10">
                  <c:v>5.4198</c:v>
                </c:pt>
                <c:pt idx="15">
                  <c:v>0.26</c:v>
                </c:pt>
                <c:pt idx="20">
                  <c:v>-1.611</c:v>
                </c:pt>
              </c:numCache>
            </c:numRef>
          </c:yVal>
        </c:ser>
        <c:axId val="467001048"/>
        <c:axId val="467003336"/>
      </c:scatterChart>
      <c:valAx>
        <c:axId val="497319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EXPECTED DISPLACEMENT @BWSH41677</a:t>
                </a:r>
              </a:p>
            </c:rich>
          </c:tx>
          <c:layout>
            <c:manualLayout>
              <c:xMode val="edge"/>
              <c:yMode val="edge"/>
              <c:x val="0.355181730229034"/>
              <c:y val="0.9104951993139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7190632"/>
        <c:crosses val="autoZero"/>
        <c:crossBetween val="midCat"/>
      </c:valAx>
      <c:valAx>
        <c:axId val="467190632"/>
        <c:scaling>
          <c:orientation val="minMax"/>
          <c:max val="10.0"/>
          <c:min val="-1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BWSH41420 (OUT)</a:t>
                </a:r>
              </a:p>
            </c:rich>
          </c:tx>
          <c:layout>
            <c:manualLayout>
              <c:xMode val="edge"/>
              <c:yMode val="edge"/>
              <c:x val="0.0115146196832355"/>
              <c:y val="0.2299386181318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97319352"/>
        <c:crossesAt val="-15.0"/>
        <c:crossBetween val="midCat"/>
        <c:majorUnit val="5.0"/>
      </c:valAx>
      <c:valAx>
        <c:axId val="467001048"/>
        <c:scaling>
          <c:orientation val="minMax"/>
        </c:scaling>
        <c:delete val="1"/>
        <c:axPos val="b"/>
        <c:numFmt formatCode="General" sourceLinked="1"/>
        <c:tickLblPos val="none"/>
        <c:crossAx val="467003336"/>
        <c:crosses val="autoZero"/>
        <c:crossBetween val="midCat"/>
      </c:valAx>
      <c:valAx>
        <c:axId val="467003336"/>
        <c:scaling>
          <c:orientation val="minMax"/>
          <c:max val="10.0"/>
          <c:min val="-10.0"/>
        </c:scaling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BWSH41420 (IN)</a:t>
                </a:r>
              </a:p>
            </c:rich>
          </c:tx>
          <c:layout>
            <c:manualLayout>
              <c:xMode val="edge"/>
              <c:yMode val="edge"/>
              <c:x val="0.958370653635449"/>
              <c:y val="0.24228431574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7001048"/>
        <c:crosses val="max"/>
        <c:crossBetween val="midCat"/>
        <c:majorUnit val="5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06377414322606"/>
          <c:y val="0.285494257412015"/>
          <c:w val="0.116031936807989"/>
          <c:h val="0.1018520053469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.0" l="0.750000000000001" r="0.750000000000001" t="1.0" header="0.5" footer="0.5"/>
    <c:pageSetup paperSize="9" orientation="portrait" horizontalDpi="409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VERTICAL CALIBRATION</a:t>
            </a:r>
          </a:p>
        </c:rich>
      </c:tx>
      <c:layout>
        <c:manualLayout>
          <c:xMode val="edge"/>
          <c:yMode val="edge"/>
          <c:x val="0.368467829863536"/>
          <c:y val="0.02777781964008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37732782456121"/>
          <c:y val="0.084876671122491"/>
          <c:w val="0.868025176120833"/>
          <c:h val="0.804013557360323"/>
        </c:manualLayout>
      </c:layout>
      <c:scatterChart>
        <c:scatterStyle val="lineMarker"/>
        <c:ser>
          <c:idx val="1"/>
          <c:order val="1"/>
          <c:tx>
            <c:v>OUT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522029798986089"/>
                  <c:y val="0.076955233313414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FF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BWSV41677_2009!$I$3:$I$23</c:f>
                <c:numCache>
                  <c:formatCode>General</c:formatCode>
                  <c:ptCount val="21"/>
                  <c:pt idx="0">
                    <c:v>0.0552430991165412</c:v>
                  </c:pt>
                  <c:pt idx="5">
                    <c:v>0.0743753991585907</c:v>
                  </c:pt>
                  <c:pt idx="10">
                    <c:v>0.0401459836097958</c:v>
                  </c:pt>
                  <c:pt idx="15">
                    <c:v>0.0523707933871478</c:v>
                  </c:pt>
                  <c:pt idx="20">
                    <c:v>0.0404376062595307</c:v>
                  </c:pt>
                </c:numCache>
              </c:numRef>
            </c:plus>
            <c:minus>
              <c:numRef>
                <c:f>BWSV41677_2009!$I$3:$I$23</c:f>
                <c:numCache>
                  <c:formatCode>General</c:formatCode>
                  <c:ptCount val="21"/>
                  <c:pt idx="0">
                    <c:v>0.0552430991165412</c:v>
                  </c:pt>
                  <c:pt idx="5">
                    <c:v>0.0743753991585907</c:v>
                  </c:pt>
                  <c:pt idx="10">
                    <c:v>0.0401459836097958</c:v>
                  </c:pt>
                  <c:pt idx="15">
                    <c:v>0.0523707933871478</c:v>
                  </c:pt>
                  <c:pt idx="20">
                    <c:v>0.0404376062595307</c:v>
                  </c:pt>
                </c:numCache>
              </c:numRef>
            </c:minus>
            <c:spPr>
              <a:ln w="12700">
                <a:solidFill>
                  <a:srgbClr val="FF00FF"/>
                </a:solidFill>
                <a:prstDash val="solid"/>
              </a:ln>
            </c:spPr>
          </c:errBars>
          <c:xVal>
            <c:numRef>
              <c:f>BWSV41677_2009!$K$3:$K$23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2.149069999999999</c:v>
                </c:pt>
                <c:pt idx="10">
                  <c:v>4.37785096</c:v>
                </c:pt>
                <c:pt idx="15">
                  <c:v>-2.411728</c:v>
                </c:pt>
                <c:pt idx="20">
                  <c:v>-4.709550600000001</c:v>
                </c:pt>
              </c:numCache>
            </c:numRef>
          </c:xVal>
          <c:yVal>
            <c:numRef>
              <c:f>BWSV41677_2009!$H$3:$H$23</c:f>
              <c:numCache>
                <c:formatCode>General</c:formatCode>
                <c:ptCount val="21"/>
                <c:pt idx="0">
                  <c:v>0.0456</c:v>
                </c:pt>
                <c:pt idx="5">
                  <c:v>1.8312</c:v>
                </c:pt>
                <c:pt idx="10">
                  <c:v>3.7548</c:v>
                </c:pt>
                <c:pt idx="15">
                  <c:v>-1.6632</c:v>
                </c:pt>
                <c:pt idx="20">
                  <c:v>-3.5028</c:v>
                </c:pt>
              </c:numCache>
            </c:numRef>
          </c:yVal>
        </c:ser>
        <c:axId val="466673512"/>
        <c:axId val="497136904"/>
      </c:scatterChart>
      <c:scatterChart>
        <c:scatterStyle val="lineMarker"/>
        <c:ser>
          <c:idx val="0"/>
          <c:order val="0"/>
          <c:tx>
            <c:v>IN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56213319601094"/>
                  <c:y val="0.013900520774321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80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BWSV41677_2009!$G$3:$G$23</c:f>
                <c:numCache>
                  <c:formatCode>General</c:formatCode>
                  <c:ptCount val="21"/>
                  <c:pt idx="0">
                    <c:v>0.0382753184180128</c:v>
                  </c:pt>
                  <c:pt idx="5">
                    <c:v>0.0391241613328643</c:v>
                  </c:pt>
                  <c:pt idx="10">
                    <c:v>0.052586119841681</c:v>
                  </c:pt>
                  <c:pt idx="15">
                    <c:v>0.0694780540890417</c:v>
                  </c:pt>
                  <c:pt idx="20">
                    <c:v>0.0607231422111807</c:v>
                  </c:pt>
                </c:numCache>
              </c:numRef>
            </c:plus>
            <c:minus>
              <c:numRef>
                <c:f>BWSV41677_2009!$G$3:$G$23</c:f>
                <c:numCache>
                  <c:formatCode>General</c:formatCode>
                  <c:ptCount val="21"/>
                  <c:pt idx="0">
                    <c:v>0.0382753184180128</c:v>
                  </c:pt>
                  <c:pt idx="5">
                    <c:v>0.0391241613328643</c:v>
                  </c:pt>
                  <c:pt idx="10">
                    <c:v>0.052586119841681</c:v>
                  </c:pt>
                  <c:pt idx="15">
                    <c:v>0.0694780540890417</c:v>
                  </c:pt>
                  <c:pt idx="20">
                    <c:v>0.0607231422111807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BWSV41677_2009!$K$3:$K$23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2.149069999999999</c:v>
                </c:pt>
                <c:pt idx="10">
                  <c:v>4.37785096</c:v>
                </c:pt>
                <c:pt idx="15">
                  <c:v>-2.411728</c:v>
                </c:pt>
                <c:pt idx="20">
                  <c:v>-4.709550600000001</c:v>
                </c:pt>
              </c:numCache>
            </c:numRef>
          </c:xVal>
          <c:yVal>
            <c:numRef>
              <c:f>BWSV41677_2009!$F$3:$F$28</c:f>
              <c:numCache>
                <c:formatCode>General</c:formatCode>
                <c:ptCount val="26"/>
                <c:pt idx="0">
                  <c:v>1.013</c:v>
                </c:pt>
                <c:pt idx="5">
                  <c:v>2.7238</c:v>
                </c:pt>
                <c:pt idx="10">
                  <c:v>4.4534</c:v>
                </c:pt>
                <c:pt idx="15">
                  <c:v>-1.3298</c:v>
                </c:pt>
                <c:pt idx="20">
                  <c:v>-3.2186</c:v>
                </c:pt>
              </c:numCache>
            </c:numRef>
          </c:yVal>
        </c:ser>
        <c:axId val="565080888"/>
        <c:axId val="564708088"/>
      </c:scatterChart>
      <c:valAx>
        <c:axId val="466673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EXPECTED DISPLACEMENT @BWSV41677</a:t>
                </a:r>
              </a:p>
            </c:rich>
          </c:tx>
          <c:layout>
            <c:manualLayout>
              <c:xMode val="edge"/>
              <c:yMode val="edge"/>
              <c:x val="0.355181730229034"/>
              <c:y val="0.9104951993139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97136904"/>
        <c:crosses val="autoZero"/>
        <c:crossBetween val="midCat"/>
      </c:valAx>
      <c:valAx>
        <c:axId val="497136904"/>
        <c:scaling>
          <c:orientation val="minMax"/>
          <c:max val="25.0"/>
          <c:min val="-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BWSH41420 (OUT)</a:t>
                </a:r>
              </a:p>
            </c:rich>
          </c:tx>
          <c:layout>
            <c:manualLayout>
              <c:xMode val="edge"/>
              <c:yMode val="edge"/>
              <c:x val="0.0115146196832355"/>
              <c:y val="0.2299386181318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6673512"/>
        <c:crossesAt val="-15.0"/>
        <c:crossBetween val="midCat"/>
        <c:majorUnit val="5.0"/>
      </c:valAx>
      <c:valAx>
        <c:axId val="565080888"/>
        <c:scaling>
          <c:orientation val="minMax"/>
        </c:scaling>
        <c:delete val="1"/>
        <c:axPos val="b"/>
        <c:numFmt formatCode="General" sourceLinked="1"/>
        <c:tickLblPos val="none"/>
        <c:crossAx val="564708088"/>
        <c:crosses val="autoZero"/>
        <c:crossBetween val="midCat"/>
      </c:valAx>
      <c:valAx>
        <c:axId val="564708088"/>
        <c:scaling>
          <c:orientation val="minMax"/>
          <c:max val="25.0"/>
          <c:min val="-5.0"/>
        </c:scaling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BWSH41420 (IN)</a:t>
                </a:r>
              </a:p>
            </c:rich>
          </c:tx>
          <c:layout>
            <c:manualLayout>
              <c:xMode val="edge"/>
              <c:yMode val="edge"/>
              <c:x val="0.95837065363545"/>
              <c:y val="0.24228431574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65080888"/>
        <c:crosses val="max"/>
        <c:crossBetween val="midCat"/>
        <c:majorUnit val="5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06377414322606"/>
          <c:y val="0.285494257412015"/>
          <c:w val="0.116031936807989"/>
          <c:h val="0.1018520053469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.0" l="0.750000000000001" r="0.750000000000001" t="1.0" header="0.5" footer="0.5"/>
    <c:pageSetup paperSize="9" orientation="portrait" horizontalDpi="409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HORIZONTAL CALIBRATION</a:t>
            </a:r>
          </a:p>
        </c:rich>
      </c:tx>
      <c:layout>
        <c:manualLayout>
          <c:xMode val="edge"/>
          <c:yMode val="edge"/>
          <c:x val="0.372177383427712"/>
          <c:y val="0.02777781964008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95574236017809"/>
          <c:y val="0.083333458920264"/>
          <c:w val="0.8563693191492"/>
          <c:h val="0.805556769562549"/>
        </c:manualLayout>
      </c:layout>
      <c:scatterChart>
        <c:scatterStyle val="lineMarker"/>
        <c:ser>
          <c:idx val="1"/>
          <c:order val="1"/>
          <c:tx>
            <c:v>OUT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0418646361472528"/>
                  <c:y val="0.2522596209900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FF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BWSH51995_2009!$I$3:$I$23</c:f>
                <c:numCache>
                  <c:formatCode>General</c:formatCode>
                  <c:ptCount val="21"/>
                  <c:pt idx="0">
                    <c:v>0.111899508488652</c:v>
                  </c:pt>
                  <c:pt idx="5">
                    <c:v>0.106783425680206</c:v>
                  </c:pt>
                  <c:pt idx="10">
                    <c:v>0.0801704434314758</c:v>
                  </c:pt>
                  <c:pt idx="15">
                    <c:v>0.11864569103002</c:v>
                  </c:pt>
                  <c:pt idx="20">
                    <c:v>0.0726016528737009</c:v>
                  </c:pt>
                </c:numCache>
              </c:numRef>
            </c:plus>
            <c:minus>
              <c:numRef>
                <c:f>BWSH51995_2009!$I$3:$I$23</c:f>
                <c:numCache>
                  <c:formatCode>General</c:formatCode>
                  <c:ptCount val="21"/>
                  <c:pt idx="0">
                    <c:v>0.111899508488652</c:v>
                  </c:pt>
                  <c:pt idx="5">
                    <c:v>0.106783425680206</c:v>
                  </c:pt>
                  <c:pt idx="10">
                    <c:v>0.0801704434314758</c:v>
                  </c:pt>
                  <c:pt idx="15">
                    <c:v>0.11864569103002</c:v>
                  </c:pt>
                  <c:pt idx="20">
                    <c:v>0.0726016528737009</c:v>
                  </c:pt>
                </c:numCache>
              </c:numRef>
            </c:minus>
            <c:spPr>
              <a:ln w="12700">
                <a:solidFill>
                  <a:srgbClr val="FF00FF"/>
                </a:solidFill>
                <a:prstDash val="solid"/>
              </a:ln>
            </c:spPr>
          </c:errBars>
          <c:xVal>
            <c:numRef>
              <c:f>BWSH51995_2009!$K$3:$K$23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2.09814272</c:v>
                </c:pt>
                <c:pt idx="10">
                  <c:v>4.3593168</c:v>
                </c:pt>
                <c:pt idx="15">
                  <c:v>-1.92979512</c:v>
                </c:pt>
                <c:pt idx="20">
                  <c:v>-4.045658639999999</c:v>
                </c:pt>
              </c:numCache>
            </c:numRef>
          </c:xVal>
          <c:yVal>
            <c:numRef>
              <c:f>BWSH51995_2009!$H$3:$H$23</c:f>
              <c:numCache>
                <c:formatCode>General</c:formatCode>
                <c:ptCount val="21"/>
                <c:pt idx="0">
                  <c:v>-3.362</c:v>
                </c:pt>
                <c:pt idx="5">
                  <c:v>-1.1962</c:v>
                </c:pt>
                <c:pt idx="10">
                  <c:v>1.2384</c:v>
                </c:pt>
                <c:pt idx="15">
                  <c:v>-5.437400000000001</c:v>
                </c:pt>
                <c:pt idx="20">
                  <c:v>-7.555</c:v>
                </c:pt>
              </c:numCache>
            </c:numRef>
          </c:yVal>
        </c:ser>
        <c:axId val="467169704"/>
        <c:axId val="467279256"/>
      </c:scatterChart>
      <c:scatterChart>
        <c:scatterStyle val="lineMarker"/>
        <c:ser>
          <c:idx val="0"/>
          <c:order val="0"/>
          <c:tx>
            <c:v>IN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14769172135294"/>
                  <c:y val="0.080636246127999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80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BWSH51995_2009!$G$3:$G$23</c:f>
                <c:numCache>
                  <c:formatCode>General</c:formatCode>
                  <c:ptCount val="21"/>
                  <c:pt idx="0">
                    <c:v>0.112615718263482</c:v>
                  </c:pt>
                  <c:pt idx="5">
                    <c:v>0.213653925777186</c:v>
                  </c:pt>
                  <c:pt idx="10">
                    <c:v>0.110237017376177</c:v>
                  </c:pt>
                  <c:pt idx="15">
                    <c:v>0.202753051764949</c:v>
                  </c:pt>
                  <c:pt idx="20">
                    <c:v>0.14360257657856</c:v>
                  </c:pt>
                </c:numCache>
              </c:numRef>
            </c:plus>
            <c:minus>
              <c:numRef>
                <c:f>BWSH51995_2009!$G$3:$G$23</c:f>
                <c:numCache>
                  <c:formatCode>General</c:formatCode>
                  <c:ptCount val="21"/>
                  <c:pt idx="0">
                    <c:v>0.112615718263482</c:v>
                  </c:pt>
                  <c:pt idx="5">
                    <c:v>0.213653925777186</c:v>
                  </c:pt>
                  <c:pt idx="10">
                    <c:v>0.110237017376177</c:v>
                  </c:pt>
                  <c:pt idx="15">
                    <c:v>0.202753051764949</c:v>
                  </c:pt>
                  <c:pt idx="20">
                    <c:v>0.14360257657856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BWSH51995_2009!$K$3:$K$23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2.09814272</c:v>
                </c:pt>
                <c:pt idx="10">
                  <c:v>4.3593168</c:v>
                </c:pt>
                <c:pt idx="15">
                  <c:v>-1.92979512</c:v>
                </c:pt>
                <c:pt idx="20">
                  <c:v>-4.045658639999999</c:v>
                </c:pt>
              </c:numCache>
            </c:numRef>
          </c:xVal>
          <c:yVal>
            <c:numRef>
              <c:f>BWSH51995_2009!$F$3:$F$23</c:f>
              <c:numCache>
                <c:formatCode>General</c:formatCode>
                <c:ptCount val="21"/>
                <c:pt idx="0">
                  <c:v>1.0094</c:v>
                </c:pt>
                <c:pt idx="5">
                  <c:v>3.319</c:v>
                </c:pt>
                <c:pt idx="10">
                  <c:v>5.5542</c:v>
                </c:pt>
                <c:pt idx="15">
                  <c:v>-0.9264</c:v>
                </c:pt>
                <c:pt idx="20">
                  <c:v>-3.1392</c:v>
                </c:pt>
              </c:numCache>
            </c:numRef>
          </c:yVal>
        </c:ser>
        <c:axId val="563932040"/>
        <c:axId val="564704232"/>
      </c:scatterChart>
      <c:valAx>
        <c:axId val="467169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EXPECTED DISPLACEMENT @BWSH51995</a:t>
                </a:r>
              </a:p>
            </c:rich>
          </c:tx>
          <c:layout>
            <c:manualLayout>
              <c:xMode val="edge"/>
              <c:yMode val="edge"/>
              <c:x val="0.352303833827203"/>
              <c:y val="0.9104951993139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7279256"/>
        <c:crosses val="autoZero"/>
        <c:crossBetween val="midCat"/>
      </c:valAx>
      <c:valAx>
        <c:axId val="467279256"/>
        <c:scaling>
          <c:orientation val="minMax"/>
          <c:max val="10.0"/>
          <c:min val="-1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BWSH51995 (OUT)</a:t>
                </a:r>
              </a:p>
            </c:rich>
          </c:tx>
          <c:layout>
            <c:manualLayout>
              <c:xMode val="edge"/>
              <c:yMode val="edge"/>
              <c:x val="0.0117434611275734"/>
              <c:y val="0.2299386181318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7169704"/>
        <c:crossesAt val="-15.0"/>
        <c:crossBetween val="midCat"/>
        <c:majorUnit val="5.0"/>
      </c:valAx>
      <c:valAx>
        <c:axId val="563932040"/>
        <c:scaling>
          <c:orientation val="minMax"/>
        </c:scaling>
        <c:delete val="1"/>
        <c:axPos val="b"/>
        <c:numFmt formatCode="General" sourceLinked="1"/>
        <c:tickLblPos val="none"/>
        <c:crossAx val="564704232"/>
        <c:crosses val="autoZero"/>
        <c:crossBetween val="midCat"/>
      </c:valAx>
      <c:valAx>
        <c:axId val="564704232"/>
        <c:scaling>
          <c:orientation val="minMax"/>
          <c:max val="10.0"/>
          <c:min val="-10.0"/>
        </c:scaling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BWSH51995 (IN)</a:t>
                </a:r>
              </a:p>
            </c:rich>
          </c:tx>
          <c:layout>
            <c:manualLayout>
              <c:xMode val="edge"/>
              <c:yMode val="edge"/>
              <c:x val="0.957543753479063"/>
              <c:y val="0.24228431574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63932040"/>
        <c:crosses val="max"/>
        <c:crossBetween val="midCat"/>
        <c:majorUnit val="5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079508313139"/>
          <c:y val="0.279321408603107"/>
          <c:w val="0.118337954439393"/>
          <c:h val="0.0987655809425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1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.0" l="0.750000000000001" r="0.750000000000001" t="1.0" header="0.5" footer="0.5"/>
    <c:pageSetup paperSize="9" orientation="portrait" horizontalDpi="409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VERTICAL CALIBRATION</a:t>
            </a:r>
          </a:p>
        </c:rich>
      </c:tx>
      <c:layout>
        <c:manualLayout>
          <c:xMode val="edge"/>
          <c:yMode val="edge"/>
          <c:x val="0.386630874046263"/>
          <c:y val="0.02777781964008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64251228580766"/>
          <c:y val="0.081275882181394"/>
          <c:w val="0.8563693191492"/>
          <c:h val="0.805556769562549"/>
        </c:manualLayout>
      </c:layout>
      <c:scatterChart>
        <c:scatterStyle val="lineMarker"/>
        <c:ser>
          <c:idx val="1"/>
          <c:order val="1"/>
          <c:tx>
            <c:v>OUT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0309955843908213"/>
                  <c:y val="-0.067012314351598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FF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BWSV51995_2009!$I$3:$I$23</c:f>
                <c:numCache>
                  <c:formatCode>General</c:formatCode>
                  <c:ptCount val="21"/>
                  <c:pt idx="0">
                    <c:v>0.228967246565964</c:v>
                  </c:pt>
                  <c:pt idx="5">
                    <c:v>0.216104835670097</c:v>
                  </c:pt>
                  <c:pt idx="10">
                    <c:v>0.121473042276877</c:v>
                  </c:pt>
                  <c:pt idx="15">
                    <c:v>0.230236653612493</c:v>
                  </c:pt>
                  <c:pt idx="20">
                    <c:v>0.124345084341907</c:v>
                  </c:pt>
                </c:numCache>
              </c:numRef>
            </c:plus>
            <c:minus>
              <c:numRef>
                <c:f>BWSV51995_2009!$I$3:$I$23</c:f>
                <c:numCache>
                  <c:formatCode>General</c:formatCode>
                  <c:ptCount val="21"/>
                  <c:pt idx="0">
                    <c:v>0.228967246565964</c:v>
                  </c:pt>
                  <c:pt idx="5">
                    <c:v>0.216104835670097</c:v>
                  </c:pt>
                  <c:pt idx="10">
                    <c:v>0.121473042276877</c:v>
                  </c:pt>
                  <c:pt idx="15">
                    <c:v>0.230236653612493</c:v>
                  </c:pt>
                  <c:pt idx="20">
                    <c:v>0.124345084341907</c:v>
                  </c:pt>
                </c:numCache>
              </c:numRef>
            </c:minus>
            <c:spPr>
              <a:ln w="12700">
                <a:solidFill>
                  <a:srgbClr val="FF00FF"/>
                </a:solidFill>
                <a:prstDash val="solid"/>
              </a:ln>
            </c:spPr>
          </c:errBars>
          <c:xVal>
            <c:numRef>
              <c:f>BWSV51995_2009!$K$3:$K$23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1.89375856</c:v>
                </c:pt>
                <c:pt idx="10">
                  <c:v>3.863043679999999</c:v>
                </c:pt>
                <c:pt idx="15">
                  <c:v>-1.893564320000001</c:v>
                </c:pt>
                <c:pt idx="20">
                  <c:v>-3.87283416</c:v>
                </c:pt>
              </c:numCache>
            </c:numRef>
          </c:xVal>
          <c:yVal>
            <c:numRef>
              <c:f>BWSV51995_2009!$H$3:$H$23</c:f>
              <c:numCache>
                <c:formatCode>General</c:formatCode>
                <c:ptCount val="21"/>
                <c:pt idx="0">
                  <c:v>-3.078</c:v>
                </c:pt>
                <c:pt idx="5">
                  <c:v>-1.2594</c:v>
                </c:pt>
                <c:pt idx="10">
                  <c:v>0.6268</c:v>
                </c:pt>
                <c:pt idx="15">
                  <c:v>-4.867749999999999</c:v>
                </c:pt>
                <c:pt idx="20">
                  <c:v>-6.6488</c:v>
                </c:pt>
              </c:numCache>
            </c:numRef>
          </c:yVal>
        </c:ser>
        <c:axId val="496985288"/>
        <c:axId val="466701256"/>
      </c:scatterChart>
      <c:scatterChart>
        <c:scatterStyle val="lineMarker"/>
        <c:ser>
          <c:idx val="0"/>
          <c:order val="0"/>
          <c:tx>
            <c:v>IN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0034788876322709"/>
                  <c:y val="0.20756132335309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80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BWSV51995_2009!$G$3:$G$23</c:f>
                <c:numCache>
                  <c:formatCode>General</c:formatCode>
                  <c:ptCount val="21"/>
                  <c:pt idx="0">
                    <c:v>0.548938794402444</c:v>
                  </c:pt>
                  <c:pt idx="5">
                    <c:v>0.389518035525962</c:v>
                  </c:pt>
                  <c:pt idx="10">
                    <c:v>0.183916557166559</c:v>
                  </c:pt>
                  <c:pt idx="15">
                    <c:v>0.460748304391907</c:v>
                  </c:pt>
                  <c:pt idx="20">
                    <c:v>0.1974960759104</c:v>
                  </c:pt>
                </c:numCache>
              </c:numRef>
            </c:plus>
            <c:minus>
              <c:numRef>
                <c:f>BWSV51995_2009!$G$3:$G$23</c:f>
                <c:numCache>
                  <c:formatCode>General</c:formatCode>
                  <c:ptCount val="21"/>
                  <c:pt idx="0">
                    <c:v>0.548938794402444</c:v>
                  </c:pt>
                  <c:pt idx="5">
                    <c:v>0.389518035525962</c:v>
                  </c:pt>
                  <c:pt idx="10">
                    <c:v>0.183916557166559</c:v>
                  </c:pt>
                  <c:pt idx="15">
                    <c:v>0.460748304391907</c:v>
                  </c:pt>
                  <c:pt idx="20">
                    <c:v>0.1974960759104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BWSV51995_2009!$K$3:$K$23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1.89375856</c:v>
                </c:pt>
                <c:pt idx="10">
                  <c:v>3.863043679999999</c:v>
                </c:pt>
                <c:pt idx="15">
                  <c:v>-1.893564320000001</c:v>
                </c:pt>
                <c:pt idx="20">
                  <c:v>-3.87283416</c:v>
                </c:pt>
              </c:numCache>
            </c:numRef>
          </c:xVal>
          <c:yVal>
            <c:numRef>
              <c:f>BWSV51995_2009!$F$3:$F$23</c:f>
              <c:numCache>
                <c:formatCode>General</c:formatCode>
                <c:ptCount val="21"/>
                <c:pt idx="0">
                  <c:v>-5.5066</c:v>
                </c:pt>
                <c:pt idx="5">
                  <c:v>-3.9294</c:v>
                </c:pt>
                <c:pt idx="10">
                  <c:v>-1.8824</c:v>
                </c:pt>
                <c:pt idx="15">
                  <c:v>-7.814499999999999</c:v>
                </c:pt>
                <c:pt idx="20">
                  <c:v>-9.294799999999998</c:v>
                </c:pt>
              </c:numCache>
            </c:numRef>
          </c:yVal>
        </c:ser>
        <c:axId val="466708344"/>
        <c:axId val="466710632"/>
      </c:scatterChart>
      <c:valAx>
        <c:axId val="496985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EXPECTED DISPLACEMENT @BWSV51995</a:t>
                </a:r>
              </a:p>
            </c:rich>
          </c:tx>
          <c:layout>
            <c:manualLayout>
              <c:xMode val="edge"/>
              <c:yMode val="edge"/>
              <c:x val="0.352303833827203"/>
              <c:y val="0.9104951993139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6701256"/>
        <c:crosses val="autoZero"/>
        <c:crossBetween val="midCat"/>
      </c:valAx>
      <c:valAx>
        <c:axId val="466701256"/>
        <c:scaling>
          <c:orientation val="minMax"/>
          <c:max val="5.0"/>
          <c:min val="-1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BWSV51995 (OUT)</a:t>
                </a:r>
              </a:p>
            </c:rich>
          </c:tx>
          <c:layout>
            <c:manualLayout>
              <c:xMode val="edge"/>
              <c:yMode val="edge"/>
              <c:x val="0.0117434611275734"/>
              <c:y val="0.2314818303340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96985288"/>
        <c:crossesAt val="-15.0"/>
        <c:crossBetween val="midCat"/>
        <c:majorUnit val="5.0"/>
      </c:valAx>
      <c:valAx>
        <c:axId val="466708344"/>
        <c:scaling>
          <c:orientation val="minMax"/>
        </c:scaling>
        <c:delete val="1"/>
        <c:axPos val="b"/>
        <c:numFmt formatCode="General" sourceLinked="1"/>
        <c:tickLblPos val="none"/>
        <c:crossAx val="466710632"/>
        <c:crosses val="autoZero"/>
        <c:crossBetween val="midCat"/>
      </c:valAx>
      <c:valAx>
        <c:axId val="466710632"/>
        <c:scaling>
          <c:orientation val="minMax"/>
          <c:max val="5.0"/>
          <c:min val="-10.0"/>
        </c:scaling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BWSV51995 (IN)</a:t>
                </a:r>
              </a:p>
            </c:rich>
          </c:tx>
          <c:layout>
            <c:manualLayout>
              <c:xMode val="edge"/>
              <c:yMode val="edge"/>
              <c:x val="0.957543753479063"/>
              <c:y val="0.24228431574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6708344"/>
        <c:crosses val="max"/>
        <c:crossBetween val="midCat"/>
        <c:majorUnit val="5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466135658501"/>
          <c:y val="0.126543400582623"/>
          <c:w val="0.118337954439393"/>
          <c:h val="0.1126544907625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1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.0" l="0.750000000000001" r="0.750000000000001" t="1.0" header="0.5" footer="0.5"/>
    <c:pageSetup paperSize="9" orientation="portrait" horizontalDpi="409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HORIZONTAL CALIBRATION</a:t>
            </a:r>
          </a:p>
        </c:rich>
      </c:tx>
      <c:layout>
        <c:manualLayout>
          <c:xMode val="edge"/>
          <c:yMode val="edge"/>
          <c:x val="0.386630874046263"/>
          <c:y val="0.02777781964008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95574236017809"/>
          <c:y val="0.0833334589202641"/>
          <c:w val="0.8563693191492"/>
          <c:h val="0.805556769562549"/>
        </c:manualLayout>
      </c:layout>
      <c:scatterChart>
        <c:scatterStyle val="lineMarker"/>
        <c:ser>
          <c:idx val="1"/>
          <c:order val="1"/>
          <c:tx>
            <c:v>OUT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0309955843908213"/>
                  <c:y val="-0.067012314351598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FF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BWSH52171_2009!$I$3:$I$23</c:f>
                <c:numCache>
                  <c:formatCode>General</c:formatCode>
                  <c:ptCount val="21"/>
                  <c:pt idx="0">
                    <c:v>0.046289307620662</c:v>
                  </c:pt>
                  <c:pt idx="5">
                    <c:v>0.103904764087058</c:v>
                  </c:pt>
                  <c:pt idx="10">
                    <c:v>1.862517194551501</c:v>
                  </c:pt>
                  <c:pt idx="15">
                    <c:v>0.0314152298521249</c:v>
                  </c:pt>
                  <c:pt idx="20">
                    <c:v>0.0656772411113509</c:v>
                  </c:pt>
                </c:numCache>
              </c:numRef>
            </c:plus>
            <c:minus>
              <c:numRef>
                <c:f>BWSH52171_2009!$I$3:$I$23</c:f>
                <c:numCache>
                  <c:formatCode>General</c:formatCode>
                  <c:ptCount val="21"/>
                  <c:pt idx="0">
                    <c:v>0.046289307620662</c:v>
                  </c:pt>
                  <c:pt idx="5">
                    <c:v>0.103904764087058</c:v>
                  </c:pt>
                  <c:pt idx="10">
                    <c:v>1.862517194551501</c:v>
                  </c:pt>
                  <c:pt idx="15">
                    <c:v>0.0314152298521249</c:v>
                  </c:pt>
                  <c:pt idx="20">
                    <c:v>0.0656772411113509</c:v>
                  </c:pt>
                </c:numCache>
              </c:numRef>
            </c:minus>
            <c:spPr>
              <a:ln w="12700">
                <a:solidFill>
                  <a:srgbClr val="FF00FF"/>
                </a:solidFill>
                <a:prstDash val="solid"/>
              </a:ln>
            </c:spPr>
          </c:errBars>
          <c:xVal>
            <c:numRef>
              <c:f>BWSH52171_2009!$K$3:$K$23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1.74493424</c:v>
                </c:pt>
                <c:pt idx="10">
                  <c:v>3.17308768</c:v>
                </c:pt>
                <c:pt idx="15">
                  <c:v>-1.5311072</c:v>
                </c:pt>
                <c:pt idx="20">
                  <c:v>-3.11237136</c:v>
                </c:pt>
              </c:numCache>
            </c:numRef>
          </c:xVal>
          <c:yVal>
            <c:numRef>
              <c:f>BWSH52171_2009!$H$3:$H$23</c:f>
              <c:numCache>
                <c:formatCode>General</c:formatCode>
                <c:ptCount val="21"/>
                <c:pt idx="0">
                  <c:v>5.7892</c:v>
                </c:pt>
                <c:pt idx="5">
                  <c:v>7.4308</c:v>
                </c:pt>
                <c:pt idx="10">
                  <c:v>5.893400000000001</c:v>
                </c:pt>
                <c:pt idx="15">
                  <c:v>4.10425</c:v>
                </c:pt>
                <c:pt idx="20">
                  <c:v>2.382</c:v>
                </c:pt>
              </c:numCache>
            </c:numRef>
          </c:yVal>
        </c:ser>
        <c:axId val="564345848"/>
        <c:axId val="496982552"/>
      </c:scatterChart>
      <c:scatterChart>
        <c:scatterStyle val="lineMarker"/>
        <c:ser>
          <c:idx val="0"/>
          <c:order val="0"/>
          <c:tx>
            <c:v>IN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0317121861915277"/>
                  <c:y val="0.11767805919803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80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BWSH52171_2009!$G$3:$G$23</c:f>
                <c:numCache>
                  <c:formatCode>General</c:formatCode>
                  <c:ptCount val="21"/>
                  <c:pt idx="0">
                    <c:v>0.0544398750916562</c:v>
                  </c:pt>
                  <c:pt idx="5">
                    <c:v>0.0245418010748408</c:v>
                  </c:pt>
                  <c:pt idx="10">
                    <c:v>0.0681013949930365</c:v>
                  </c:pt>
                  <c:pt idx="15">
                    <c:v>0.0826417973344499</c:v>
                  </c:pt>
                  <c:pt idx="20">
                    <c:v>0.0661112698410781</c:v>
                  </c:pt>
                </c:numCache>
              </c:numRef>
            </c:plus>
            <c:minus>
              <c:numRef>
                <c:f>BWSH52171_2009!$G$3:$G$23</c:f>
                <c:numCache>
                  <c:formatCode>General</c:formatCode>
                  <c:ptCount val="21"/>
                  <c:pt idx="0">
                    <c:v>0.0544398750916562</c:v>
                  </c:pt>
                  <c:pt idx="5">
                    <c:v>0.0245418010748408</c:v>
                  </c:pt>
                  <c:pt idx="10">
                    <c:v>0.0681013949930365</c:v>
                  </c:pt>
                  <c:pt idx="15">
                    <c:v>0.0826417973344499</c:v>
                  </c:pt>
                  <c:pt idx="20">
                    <c:v>0.0661112698410781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BWSH52171_2009!$K$3:$K$23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1.74493424</c:v>
                </c:pt>
                <c:pt idx="10">
                  <c:v>3.17308768</c:v>
                </c:pt>
                <c:pt idx="15">
                  <c:v>-1.5311072</c:v>
                </c:pt>
                <c:pt idx="20">
                  <c:v>-3.11237136</c:v>
                </c:pt>
              </c:numCache>
            </c:numRef>
          </c:xVal>
          <c:yVal>
            <c:numRef>
              <c:f>BWSH52171_2009!$F$3:$F$23</c:f>
              <c:numCache>
                <c:formatCode>General</c:formatCode>
                <c:ptCount val="21"/>
                <c:pt idx="0">
                  <c:v>4.2022</c:v>
                </c:pt>
                <c:pt idx="5">
                  <c:v>5.9756</c:v>
                </c:pt>
                <c:pt idx="10">
                  <c:v>7.6026</c:v>
                </c:pt>
                <c:pt idx="15">
                  <c:v>2.5645</c:v>
                </c:pt>
                <c:pt idx="20">
                  <c:v>0.8012</c:v>
                </c:pt>
              </c:numCache>
            </c:numRef>
          </c:yVal>
        </c:ser>
        <c:axId val="496765240"/>
        <c:axId val="78249688"/>
      </c:scatterChart>
      <c:valAx>
        <c:axId val="564345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EXPECTED DISPLACEMENT @BWSH52171</a:t>
                </a:r>
              </a:p>
            </c:rich>
          </c:tx>
          <c:layout>
            <c:manualLayout>
              <c:xMode val="edge"/>
              <c:yMode val="edge"/>
              <c:x val="0.352303833827203"/>
              <c:y val="0.9104951993139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96982552"/>
        <c:crosses val="autoZero"/>
        <c:crossBetween val="midCat"/>
      </c:valAx>
      <c:valAx>
        <c:axId val="496982552"/>
        <c:scaling>
          <c:orientation val="minMax"/>
          <c:max val="15.0"/>
          <c:min val="-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BWSV51995 (OUT)</a:t>
                </a:r>
              </a:p>
            </c:rich>
          </c:tx>
          <c:layout>
            <c:manualLayout>
              <c:xMode val="edge"/>
              <c:yMode val="edge"/>
              <c:x val="0.0117434611275734"/>
              <c:y val="0.2314818303340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564345848"/>
        <c:crossesAt val="-15.0"/>
        <c:crossBetween val="midCat"/>
        <c:majorUnit val="5.0"/>
      </c:valAx>
      <c:valAx>
        <c:axId val="496765240"/>
        <c:scaling>
          <c:orientation val="minMax"/>
        </c:scaling>
        <c:delete val="1"/>
        <c:axPos val="b"/>
        <c:numFmt formatCode="General" sourceLinked="1"/>
        <c:tickLblPos val="none"/>
        <c:crossAx val="78249688"/>
        <c:crosses val="autoZero"/>
        <c:crossBetween val="midCat"/>
      </c:valAx>
      <c:valAx>
        <c:axId val="78249688"/>
        <c:scaling>
          <c:orientation val="minMax"/>
          <c:max val="15.0"/>
          <c:min val="-5.0"/>
        </c:scaling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BWSV51995 (IN)</a:t>
                </a:r>
              </a:p>
            </c:rich>
          </c:tx>
          <c:layout>
            <c:manualLayout>
              <c:xMode val="edge"/>
              <c:yMode val="edge"/>
              <c:x val="0.957543753479063"/>
              <c:y val="0.24228431574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96765240"/>
        <c:crosses val="max"/>
        <c:crossBetween val="midCat"/>
        <c:majorUnit val="5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466135658501"/>
          <c:y val="0.126543400582624"/>
          <c:w val="0.118337954439393"/>
          <c:h val="0.1126544907625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1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.0" l="0.750000000000001" r="0.750000000000001" t="1.0" header="0.5" footer="0.5"/>
    <c:pageSetup paperSize="9" orientation="portrait" horizontalDpi="409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VERTICAL CALIBRATION</a:t>
            </a:r>
          </a:p>
        </c:rich>
      </c:tx>
      <c:layout>
        <c:manualLayout>
          <c:xMode val="edge"/>
          <c:yMode val="edge"/>
          <c:x val="0.386630874046264"/>
          <c:y val="0.02777781964008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95574236017809"/>
          <c:y val="0.0833334589202641"/>
          <c:w val="0.8563693191492"/>
          <c:h val="0.805556769562549"/>
        </c:manualLayout>
      </c:layout>
      <c:scatterChart>
        <c:scatterStyle val="lineMarker"/>
        <c:ser>
          <c:idx val="1"/>
          <c:order val="1"/>
          <c:tx>
            <c:v>OUT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25805535872356"/>
                  <c:y val="0.081625352386507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FF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BWSV52171_2009!$I$3:$I$23</c:f>
                <c:numCache>
                  <c:formatCode>General</c:formatCode>
                  <c:ptCount val="21"/>
                  <c:pt idx="0">
                    <c:v>0.113286362815635</c:v>
                  </c:pt>
                  <c:pt idx="5">
                    <c:v>0.0240353905720536</c:v>
                  </c:pt>
                  <c:pt idx="10">
                    <c:v>0.0323450150717301</c:v>
                  </c:pt>
                  <c:pt idx="15">
                    <c:v>0.055871131484286</c:v>
                  </c:pt>
                  <c:pt idx="20">
                    <c:v>0.0258514989895762</c:v>
                  </c:pt>
                </c:numCache>
              </c:numRef>
            </c:plus>
            <c:minus>
              <c:numRef>
                <c:f>BWSV52171_2009!$I$3:$I$23</c:f>
                <c:numCache>
                  <c:formatCode>General</c:formatCode>
                  <c:ptCount val="21"/>
                  <c:pt idx="0">
                    <c:v>0.113286362815635</c:v>
                  </c:pt>
                  <c:pt idx="5">
                    <c:v>0.0240353905720536</c:v>
                  </c:pt>
                  <c:pt idx="10">
                    <c:v>0.0323450150717301</c:v>
                  </c:pt>
                  <c:pt idx="15">
                    <c:v>0.055871131484286</c:v>
                  </c:pt>
                  <c:pt idx="20">
                    <c:v>0.0258514989895762</c:v>
                  </c:pt>
                </c:numCache>
              </c:numRef>
            </c:minus>
            <c:spPr>
              <a:ln w="12700">
                <a:solidFill>
                  <a:srgbClr val="FF00FF"/>
                </a:solidFill>
                <a:prstDash val="solid"/>
              </a:ln>
            </c:spPr>
          </c:errBars>
          <c:xVal>
            <c:numRef>
              <c:f>BWSV52171_2009!$K$3:$K$23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2.33455104</c:v>
                </c:pt>
                <c:pt idx="10">
                  <c:v>4.702644479999999</c:v>
                </c:pt>
                <c:pt idx="15">
                  <c:v>-2.20373568</c:v>
                </c:pt>
                <c:pt idx="20">
                  <c:v>-4.55673504</c:v>
                </c:pt>
              </c:numCache>
            </c:numRef>
          </c:xVal>
          <c:yVal>
            <c:numRef>
              <c:f>BWSV52171_2009!$H$3:$H$23</c:f>
              <c:numCache>
                <c:formatCode>General</c:formatCode>
                <c:ptCount val="21"/>
                <c:pt idx="0">
                  <c:v>9.217600000000001</c:v>
                </c:pt>
                <c:pt idx="5">
                  <c:v>11.3808</c:v>
                </c:pt>
                <c:pt idx="10">
                  <c:v>13.5268</c:v>
                </c:pt>
                <c:pt idx="15">
                  <c:v>7.25675</c:v>
                </c:pt>
                <c:pt idx="20">
                  <c:v>5.163399999999999</c:v>
                </c:pt>
              </c:numCache>
            </c:numRef>
          </c:yVal>
        </c:ser>
        <c:axId val="497653640"/>
        <c:axId val="466847800"/>
      </c:scatterChart>
      <c:scatterChart>
        <c:scatterStyle val="lineMarker"/>
        <c:ser>
          <c:idx val="0"/>
          <c:order val="0"/>
          <c:tx>
            <c:v>IN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8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0317121861915277"/>
                  <c:y val="0.11767805919803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80"/>
                      </a:solidFill>
                      <a:latin typeface="Times"/>
                      <a:ea typeface="Times"/>
                      <a:cs typeface="Time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BWSV52171_2009!$G$3:$G$23</c:f>
                <c:numCache>
                  <c:formatCode>General</c:formatCode>
                  <c:ptCount val="21"/>
                  <c:pt idx="0">
                    <c:v>0.139579726321537</c:v>
                  </c:pt>
                  <c:pt idx="5">
                    <c:v>0.0375805800914858</c:v>
                  </c:pt>
                  <c:pt idx="10">
                    <c:v>0.0717864889793982</c:v>
                  </c:pt>
                  <c:pt idx="15">
                    <c:v>0.032500000000002</c:v>
                  </c:pt>
                  <c:pt idx="20">
                    <c:v>0.0201990098767727</c:v>
                  </c:pt>
                </c:numCache>
              </c:numRef>
            </c:plus>
            <c:minus>
              <c:numRef>
                <c:f>BWSV52171_2009!$G$3:$G$23</c:f>
                <c:numCache>
                  <c:formatCode>General</c:formatCode>
                  <c:ptCount val="21"/>
                  <c:pt idx="0">
                    <c:v>0.139579726321537</c:v>
                  </c:pt>
                  <c:pt idx="5">
                    <c:v>0.0375805800914858</c:v>
                  </c:pt>
                  <c:pt idx="10">
                    <c:v>0.0717864889793982</c:v>
                  </c:pt>
                  <c:pt idx="15">
                    <c:v>0.032500000000002</c:v>
                  </c:pt>
                  <c:pt idx="20">
                    <c:v>0.0201990098767727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BWSV52171_2009!$K$3:$K$23</c:f>
              <c:numCache>
                <c:formatCode>General</c:formatCode>
                <c:ptCount val="21"/>
                <c:pt idx="0">
                  <c:v>0.0</c:v>
                </c:pt>
                <c:pt idx="5">
                  <c:v>2.33455104</c:v>
                </c:pt>
                <c:pt idx="10">
                  <c:v>4.702644479999999</c:v>
                </c:pt>
                <c:pt idx="15">
                  <c:v>-2.20373568</c:v>
                </c:pt>
                <c:pt idx="20">
                  <c:v>-4.55673504</c:v>
                </c:pt>
              </c:numCache>
            </c:numRef>
          </c:xVal>
          <c:yVal>
            <c:numRef>
              <c:f>BWSV52171_2009!$F$3:$F$23</c:f>
              <c:numCache>
                <c:formatCode>General</c:formatCode>
                <c:ptCount val="21"/>
                <c:pt idx="0">
                  <c:v>6.895</c:v>
                </c:pt>
                <c:pt idx="5">
                  <c:v>9.1076</c:v>
                </c:pt>
                <c:pt idx="10">
                  <c:v>11.2804</c:v>
                </c:pt>
                <c:pt idx="15">
                  <c:v>4.98075</c:v>
                </c:pt>
                <c:pt idx="20">
                  <c:v>2.781</c:v>
                </c:pt>
              </c:numCache>
            </c:numRef>
          </c:yVal>
        </c:ser>
        <c:axId val="466815496"/>
        <c:axId val="466817784"/>
      </c:scatterChart>
      <c:valAx>
        <c:axId val="497653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EXPECTED DISPLACEMENT @BWSV52171</a:t>
                </a:r>
              </a:p>
            </c:rich>
          </c:tx>
          <c:layout>
            <c:manualLayout>
              <c:xMode val="edge"/>
              <c:yMode val="edge"/>
              <c:x val="0.352303833827203"/>
              <c:y val="0.9104951993139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6847800"/>
        <c:crosses val="autoZero"/>
        <c:crossBetween val="midCat"/>
      </c:valAx>
      <c:valAx>
        <c:axId val="466847800"/>
        <c:scaling>
          <c:orientation val="minMax"/>
          <c:max val="15.0"/>
          <c:min val="-5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BWSV51995 (OUT)</a:t>
                </a:r>
              </a:p>
            </c:rich>
          </c:tx>
          <c:layout>
            <c:manualLayout>
              <c:xMode val="edge"/>
              <c:yMode val="edge"/>
              <c:x val="0.0117434611275734"/>
              <c:y val="0.2314818303340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97653640"/>
        <c:crossesAt val="-15.0"/>
        <c:crossBetween val="midCat"/>
        <c:majorUnit val="5.0"/>
      </c:valAx>
      <c:valAx>
        <c:axId val="466815496"/>
        <c:scaling>
          <c:orientation val="minMax"/>
        </c:scaling>
        <c:delete val="1"/>
        <c:axPos val="b"/>
        <c:numFmt formatCode="General" sourceLinked="1"/>
        <c:tickLblPos val="none"/>
        <c:crossAx val="466817784"/>
        <c:crosses val="autoZero"/>
        <c:crossBetween val="midCat"/>
      </c:valAx>
      <c:valAx>
        <c:axId val="466817784"/>
        <c:scaling>
          <c:orientation val="minMax"/>
          <c:max val="15.0"/>
          <c:min val="-5.0"/>
        </c:scaling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MEASURED POSITION @ BWSV51995 (IN)</a:t>
                </a:r>
              </a:p>
            </c:rich>
          </c:tx>
          <c:layout>
            <c:manualLayout>
              <c:xMode val="edge"/>
              <c:yMode val="edge"/>
              <c:x val="0.957543753479063"/>
              <c:y val="0.242284315749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66815496"/>
        <c:crosses val="max"/>
        <c:crossBetween val="midCat"/>
        <c:majorUnit val="5.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466135658501"/>
          <c:y val="0.126543400582624"/>
          <c:w val="0.118337954439393"/>
          <c:h val="0.1126544907625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1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.0" l="0.750000000000002" r="0.750000000000002" t="1.0" header="0.5" footer="0.5"/>
    <c:pageSetup paperSize="9" orientation="portrait" horizontalDpi="409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40</xdr:row>
      <xdr:rowOff>76200</xdr:rowOff>
    </xdr:from>
    <xdr:to>
      <xdr:col>13</xdr:col>
      <xdr:colOff>581025</xdr:colOff>
      <xdr:row>78</xdr:row>
      <xdr:rowOff>95250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40</xdr:row>
      <xdr:rowOff>76200</xdr:rowOff>
    </xdr:from>
    <xdr:to>
      <xdr:col>13</xdr:col>
      <xdr:colOff>581025</xdr:colOff>
      <xdr:row>78</xdr:row>
      <xdr:rowOff>95250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40</xdr:row>
      <xdr:rowOff>76200</xdr:rowOff>
    </xdr:from>
    <xdr:to>
      <xdr:col>13</xdr:col>
      <xdr:colOff>581025</xdr:colOff>
      <xdr:row>78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40</xdr:row>
      <xdr:rowOff>76200</xdr:rowOff>
    </xdr:from>
    <xdr:to>
      <xdr:col>13</xdr:col>
      <xdr:colOff>581025</xdr:colOff>
      <xdr:row>78</xdr:row>
      <xdr:rowOff>95250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40</xdr:row>
      <xdr:rowOff>76200</xdr:rowOff>
    </xdr:from>
    <xdr:to>
      <xdr:col>13</xdr:col>
      <xdr:colOff>581025</xdr:colOff>
      <xdr:row>78</xdr:row>
      <xdr:rowOff>95250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40</xdr:row>
      <xdr:rowOff>76200</xdr:rowOff>
    </xdr:from>
    <xdr:to>
      <xdr:col>13</xdr:col>
      <xdr:colOff>581025</xdr:colOff>
      <xdr:row>78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40</xdr:row>
      <xdr:rowOff>76200</xdr:rowOff>
    </xdr:from>
    <xdr:to>
      <xdr:col>13</xdr:col>
      <xdr:colOff>581025</xdr:colOff>
      <xdr:row>78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ump@BPH41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Bump@BPH52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Bump@BPH52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Bump@BPH52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Bump@BPH5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26"/>
  <sheetViews>
    <sheetView tabSelected="1" workbookViewId="0">
      <selection activeCell="F14" sqref="F14"/>
    </sheetView>
  </sheetViews>
  <sheetFormatPr baseColWidth="10" defaultColWidth="26" defaultRowHeight="12"/>
  <cols>
    <col min="1" max="1" width="8.6640625" customWidth="1"/>
    <col min="2" max="2" width="13.33203125" customWidth="1"/>
    <col min="4" max="4" width="12.33203125" customWidth="1"/>
  </cols>
  <sheetData>
    <row r="1" spans="1:6" ht="17">
      <c r="A1" s="5" t="s">
        <v>35</v>
      </c>
    </row>
    <row r="3" spans="1:6">
      <c r="A3" s="6"/>
      <c r="B3" s="8" t="s">
        <v>36</v>
      </c>
      <c r="C3" s="8"/>
      <c r="D3" s="9" t="s">
        <v>34</v>
      </c>
      <c r="E3" s="9"/>
      <c r="F3" s="6"/>
    </row>
    <row r="4" spans="1:6">
      <c r="A4" s="6"/>
      <c r="B4" s="8" t="s">
        <v>37</v>
      </c>
      <c r="C4" s="8" t="s">
        <v>38</v>
      </c>
      <c r="D4" s="9" t="s">
        <v>0</v>
      </c>
      <c r="E4" s="9" t="s">
        <v>1</v>
      </c>
      <c r="F4" s="6"/>
    </row>
    <row r="5" spans="1:6">
      <c r="A5" s="7" t="s">
        <v>27</v>
      </c>
      <c r="B5" s="6">
        <v>-1.0900000000000001</v>
      </c>
      <c r="C5" s="6">
        <v>0.85</v>
      </c>
      <c r="D5" s="6">
        <v>1.1599999999999999</v>
      </c>
      <c r="E5" s="6">
        <v>0.84</v>
      </c>
      <c r="F5" s="6"/>
    </row>
    <row r="6" spans="1:6">
      <c r="A6" s="7"/>
      <c r="B6" s="6"/>
      <c r="C6" s="6"/>
      <c r="D6" s="6"/>
      <c r="E6" s="6"/>
      <c r="F6" s="6"/>
    </row>
    <row r="7" spans="1:6">
      <c r="A7" s="7"/>
      <c r="B7" s="6"/>
      <c r="C7" s="6"/>
      <c r="D7" s="6"/>
      <c r="E7" s="6"/>
      <c r="F7" s="6"/>
    </row>
    <row r="8" spans="1:6">
      <c r="A8" s="7" t="s">
        <v>28</v>
      </c>
      <c r="B8" s="6">
        <v>2.0099999999999998</v>
      </c>
      <c r="C8" s="6">
        <v>0.67</v>
      </c>
      <c r="D8" s="6">
        <v>-2.19</v>
      </c>
      <c r="E8" s="6">
        <v>0.67</v>
      </c>
      <c r="F8" s="6"/>
    </row>
    <row r="9" spans="1:6">
      <c r="A9" s="7"/>
      <c r="B9" s="6"/>
      <c r="C9" s="6"/>
      <c r="D9" s="6"/>
      <c r="E9" s="6"/>
      <c r="F9" s="6"/>
    </row>
    <row r="10" spans="1:6">
      <c r="A10" s="7"/>
      <c r="B10" s="6"/>
      <c r="C10" s="6"/>
      <c r="D10" s="6"/>
      <c r="E10" s="6"/>
      <c r="F10" s="6"/>
    </row>
    <row r="11" spans="1:6">
      <c r="A11" s="7" t="s">
        <v>29</v>
      </c>
      <c r="B11" s="6">
        <v>0.83</v>
      </c>
      <c r="C11" s="6">
        <v>0.85</v>
      </c>
      <c r="D11" s="6">
        <v>0.19</v>
      </c>
      <c r="E11" s="6">
        <v>0.79</v>
      </c>
      <c r="F11" s="6"/>
    </row>
    <row r="12" spans="1:6">
      <c r="A12" s="7"/>
      <c r="B12" s="6"/>
      <c r="C12" s="6"/>
      <c r="D12" s="6"/>
      <c r="E12" s="6"/>
      <c r="F12" s="6"/>
    </row>
    <row r="13" spans="1:6">
      <c r="A13" s="7"/>
      <c r="B13" s="6"/>
      <c r="C13" s="6"/>
      <c r="D13" s="6"/>
      <c r="E13" s="6"/>
      <c r="F13" s="6"/>
    </row>
    <row r="14" spans="1:6">
      <c r="A14" s="7" t="s">
        <v>30</v>
      </c>
      <c r="B14" s="6">
        <v>1.06</v>
      </c>
      <c r="C14" s="6">
        <v>1.04</v>
      </c>
      <c r="D14" s="6">
        <v>-3.36</v>
      </c>
      <c r="E14" s="6">
        <v>1.05</v>
      </c>
      <c r="F14" s="6"/>
    </row>
    <row r="15" spans="1:6">
      <c r="A15" s="7"/>
      <c r="B15" s="6"/>
      <c r="C15" s="6"/>
      <c r="D15" s="6"/>
      <c r="E15" s="6"/>
      <c r="F15" s="6"/>
    </row>
    <row r="16" spans="1:6">
      <c r="A16" s="7"/>
      <c r="B16" s="6"/>
      <c r="C16" s="6"/>
      <c r="D16" s="6"/>
      <c r="E16" s="6"/>
      <c r="F16" s="6"/>
    </row>
    <row r="17" spans="1:6">
      <c r="A17" s="7" t="s">
        <v>31</v>
      </c>
      <c r="B17" s="6">
        <v>-5.68</v>
      </c>
      <c r="C17" s="6">
        <v>0.97</v>
      </c>
      <c r="D17" s="6">
        <v>-3.04</v>
      </c>
      <c r="E17" s="6">
        <v>0.94</v>
      </c>
      <c r="F17" s="6"/>
    </row>
    <row r="18" spans="1:6">
      <c r="A18" s="7"/>
      <c r="B18" s="6"/>
      <c r="C18" s="6"/>
      <c r="D18" s="6"/>
      <c r="E18" s="6"/>
      <c r="F18" s="6"/>
    </row>
    <row r="19" spans="1:6">
      <c r="A19" s="7"/>
      <c r="B19" s="6"/>
      <c r="C19" s="6"/>
      <c r="D19" s="6"/>
      <c r="E19" s="6"/>
      <c r="F19" s="6"/>
    </row>
    <row r="20" spans="1:6">
      <c r="A20" s="7" t="s">
        <v>32</v>
      </c>
      <c r="B20" s="6">
        <v>4.17</v>
      </c>
      <c r="C20" s="6">
        <v>1.07</v>
      </c>
      <c r="D20" s="6">
        <v>5.08</v>
      </c>
      <c r="E20" s="6">
        <v>0.66</v>
      </c>
      <c r="F20" s="6"/>
    </row>
    <row r="21" spans="1:6">
      <c r="A21" s="7"/>
      <c r="B21" s="6"/>
      <c r="C21" s="6"/>
      <c r="D21" s="6"/>
      <c r="E21" s="6"/>
      <c r="F21" s="6"/>
    </row>
    <row r="22" spans="1:6">
      <c r="A22" s="7"/>
      <c r="B22" s="6"/>
      <c r="C22" s="6"/>
      <c r="D22" s="6"/>
      <c r="E22" s="6"/>
      <c r="F22" s="6"/>
    </row>
    <row r="23" spans="1:6">
      <c r="A23" s="7" t="s">
        <v>33</v>
      </c>
      <c r="B23" s="6">
        <v>6.96</v>
      </c>
      <c r="C23" s="6">
        <v>0.92</v>
      </c>
      <c r="D23" s="6">
        <v>9.26</v>
      </c>
      <c r="E23" s="6">
        <v>0.9</v>
      </c>
      <c r="F23" s="6"/>
    </row>
    <row r="24" spans="1:6">
      <c r="A24" s="6"/>
      <c r="B24" s="6"/>
      <c r="C24" s="6"/>
      <c r="D24" s="6"/>
      <c r="E24" s="6"/>
      <c r="F24" s="6"/>
    </row>
    <row r="25" spans="1:6">
      <c r="A25" s="6"/>
      <c r="B25" s="6"/>
      <c r="C25" s="6"/>
      <c r="D25" s="6"/>
      <c r="E25" s="6"/>
      <c r="F25" s="6"/>
    </row>
    <row r="26" spans="1:6">
      <c r="A26" s="6"/>
      <c r="B26" s="6"/>
      <c r="C26" s="6"/>
      <c r="D26" s="6"/>
      <c r="E26" s="6"/>
      <c r="F26" s="6"/>
    </row>
  </sheetData>
  <phoneticPr fontId="3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00B050"/>
  </sheetPr>
  <dimension ref="A1:N31"/>
  <sheetViews>
    <sheetView topLeftCell="A37" workbookViewId="0">
      <selection activeCell="D1" sqref="D1"/>
    </sheetView>
  </sheetViews>
  <sheetFormatPr baseColWidth="10" defaultColWidth="8.83203125" defaultRowHeight="12"/>
  <cols>
    <col min="1" max="1" width="19.5" customWidth="1"/>
    <col min="2" max="2" width="35.5" customWidth="1"/>
    <col min="3" max="3" width="13.5" bestFit="1" customWidth="1"/>
    <col min="4" max="4" width="14.6640625" bestFit="1" customWidth="1"/>
    <col min="5" max="5" width="7.5" bestFit="1" customWidth="1"/>
    <col min="6" max="6" width="8.83203125" bestFit="1" customWidth="1"/>
    <col min="7" max="7" width="12" bestFit="1" customWidth="1"/>
    <col min="8" max="8" width="10.83203125" bestFit="1" customWidth="1"/>
    <col min="9" max="9" width="12" bestFit="1" customWidth="1"/>
    <col min="11" max="11" width="17.83203125" bestFit="1" customWidth="1"/>
  </cols>
  <sheetData>
    <row r="1" spans="1:14" ht="24"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4"/>
      <c r="K1" s="3" t="s">
        <v>15</v>
      </c>
    </row>
    <row r="2" spans="1:14">
      <c r="A2" t="s">
        <v>6</v>
      </c>
      <c r="B2" s="1" t="s">
        <v>21</v>
      </c>
      <c r="C2" t="s">
        <v>10</v>
      </c>
      <c r="D2" t="s">
        <v>11</v>
      </c>
      <c r="F2" t="s">
        <v>8</v>
      </c>
      <c r="H2" t="s">
        <v>9</v>
      </c>
    </row>
    <row r="3" spans="1:14">
      <c r="A3">
        <v>0</v>
      </c>
      <c r="B3">
        <v>-0.88</v>
      </c>
      <c r="C3">
        <v>-1.5860000000000001</v>
      </c>
      <c r="D3">
        <v>0.81399999999999995</v>
      </c>
      <c r="E3">
        <f>AVERAGE(B3:B7)</f>
        <v>-0.89800000000000002</v>
      </c>
      <c r="F3">
        <f>AVERAGE(C3:C7)</f>
        <v>-1.3724000000000001</v>
      </c>
      <c r="G3">
        <f>STDEV(C3:C7)</f>
        <v>0.21795022367504033</v>
      </c>
      <c r="H3">
        <f>AVERAGE(D3:D7)</f>
        <v>0.8405999999999999</v>
      </c>
      <c r="I3">
        <f>STDEV(D3:D7)</f>
        <v>0.22938243175971518</v>
      </c>
      <c r="J3">
        <f>(E3-E$3)</f>
        <v>0</v>
      </c>
      <c r="K3">
        <f>J3</f>
        <v>0</v>
      </c>
      <c r="N3">
        <f>AVERAGE(4.9633,4.9942)</f>
        <v>4.9787499999999998</v>
      </c>
    </row>
    <row r="4" spans="1:14">
      <c r="A4">
        <v>0</v>
      </c>
      <c r="B4">
        <v>-0.89</v>
      </c>
      <c r="C4">
        <v>-1.3839999999999999</v>
      </c>
      <c r="D4">
        <v>1.002</v>
      </c>
    </row>
    <row r="5" spans="1:14">
      <c r="A5">
        <v>0</v>
      </c>
      <c r="B5">
        <v>-0.9</v>
      </c>
      <c r="C5">
        <v>-1.4470000000000001</v>
      </c>
      <c r="D5">
        <v>0.56100000000000005</v>
      </c>
    </row>
    <row r="6" spans="1:14">
      <c r="A6">
        <v>0</v>
      </c>
      <c r="B6">
        <v>-0.89</v>
      </c>
      <c r="C6">
        <v>-1.4390000000000001</v>
      </c>
      <c r="D6">
        <v>0.69499999999999995</v>
      </c>
    </row>
    <row r="7" spans="1:14">
      <c r="A7">
        <v>0</v>
      </c>
      <c r="B7">
        <v>-0.93</v>
      </c>
      <c r="C7">
        <v>-1.006</v>
      </c>
      <c r="D7">
        <v>1.131</v>
      </c>
    </row>
    <row r="8" spans="1:14">
      <c r="A8">
        <v>5</v>
      </c>
      <c r="B8">
        <v>4.67</v>
      </c>
      <c r="C8">
        <v>2.1749999999999998</v>
      </c>
      <c r="D8">
        <v>4.2539999999999996</v>
      </c>
      <c r="E8">
        <f>AVERAGE(B8:B12)</f>
        <v>4.6980000000000004</v>
      </c>
      <c r="F8">
        <f>AVERAGE(C8:C12)</f>
        <v>2.0426000000000002</v>
      </c>
      <c r="G8">
        <f>STDEV(C8:C12)</f>
        <v>9.0273473401655882E-2</v>
      </c>
      <c r="H8">
        <f>AVERAGE(D8:D12)</f>
        <v>4.2248000000000001</v>
      </c>
      <c r="I8">
        <f>STDEV(D8:D12)</f>
        <v>5.0982349886913775E-2</v>
      </c>
      <c r="J8">
        <f>(E8-E$3)</f>
        <v>5.5960000000000001</v>
      </c>
      <c r="K8">
        <f>J8*(3.1866/5)</f>
        <v>3.56644272</v>
      </c>
    </row>
    <row r="9" spans="1:14">
      <c r="A9">
        <v>5</v>
      </c>
      <c r="B9">
        <v>4.72</v>
      </c>
      <c r="C9">
        <v>2.0779999999999998</v>
      </c>
      <c r="D9">
        <v>4.2169999999999996</v>
      </c>
    </row>
    <row r="10" spans="1:14">
      <c r="A10">
        <v>5</v>
      </c>
      <c r="B10">
        <v>4.71</v>
      </c>
      <c r="C10">
        <v>1.9690000000000001</v>
      </c>
      <c r="D10">
        <v>4.2770000000000001</v>
      </c>
    </row>
    <row r="11" spans="1:14">
      <c r="A11">
        <v>5</v>
      </c>
      <c r="B11">
        <v>4.7</v>
      </c>
      <c r="C11">
        <v>2.04</v>
      </c>
      <c r="D11">
        <v>4.2329999999999997</v>
      </c>
    </row>
    <row r="12" spans="1:14">
      <c r="A12">
        <v>5</v>
      </c>
      <c r="B12">
        <v>4.6900000000000004</v>
      </c>
      <c r="C12">
        <v>1.9510000000000001</v>
      </c>
      <c r="D12">
        <v>4.1429999999999998</v>
      </c>
    </row>
    <row r="13" spans="1:14">
      <c r="A13">
        <v>2.5</v>
      </c>
      <c r="B13">
        <v>1.81</v>
      </c>
      <c r="C13">
        <v>0.51300000000000001</v>
      </c>
      <c r="D13">
        <v>2.8250000000000002</v>
      </c>
      <c r="E13">
        <f>AVERAGE(B13:B17)</f>
        <v>1.8020000000000003</v>
      </c>
      <c r="F13">
        <f>AVERAGE(C13:C17)</f>
        <v>0.41220000000000001</v>
      </c>
      <c r="G13">
        <f>STDEV(C13:C17)</f>
        <v>0.13723228483123071</v>
      </c>
      <c r="H13">
        <f>AVERAGE(D13:D17)</f>
        <v>2.66</v>
      </c>
      <c r="I13">
        <f>STDEV(D13:D17)</f>
        <v>0.10867382389517975</v>
      </c>
      <c r="J13">
        <f>(E13-E$3)</f>
        <v>2.7</v>
      </c>
      <c r="K13">
        <f>J13*(1.5933/2.5)</f>
        <v>1.7207640000000002</v>
      </c>
    </row>
    <row r="14" spans="1:14">
      <c r="A14">
        <v>2.5</v>
      </c>
      <c r="B14">
        <v>1.76</v>
      </c>
      <c r="C14">
        <v>0.32500000000000001</v>
      </c>
      <c r="D14">
        <v>2.5230000000000001</v>
      </c>
    </row>
    <row r="15" spans="1:14">
      <c r="A15">
        <v>2.5</v>
      </c>
      <c r="B15">
        <v>1.78</v>
      </c>
      <c r="C15">
        <v>0.34799999999999998</v>
      </c>
      <c r="D15">
        <v>2.657</v>
      </c>
    </row>
    <row r="16" spans="1:14">
      <c r="A16">
        <v>2.5</v>
      </c>
      <c r="B16">
        <v>1.83</v>
      </c>
      <c r="C16">
        <v>0.59899999999999998</v>
      </c>
      <c r="D16">
        <v>2.669</v>
      </c>
    </row>
    <row r="17" spans="1:11">
      <c r="A17">
        <v>2.5</v>
      </c>
      <c r="B17">
        <v>1.83</v>
      </c>
      <c r="C17">
        <v>0.27600000000000002</v>
      </c>
      <c r="D17">
        <v>2.6259999999999999</v>
      </c>
    </row>
    <row r="18" spans="1:11">
      <c r="A18">
        <v>-5</v>
      </c>
      <c r="B18">
        <v>-6.52</v>
      </c>
      <c r="C18">
        <v>-4.0330000000000004</v>
      </c>
      <c r="D18">
        <v>-1.8280000000000001</v>
      </c>
      <c r="E18">
        <f>AVERAGE(B18:B22)</f>
        <v>-6.5199999999999987</v>
      </c>
      <c r="F18">
        <f>AVERAGE(C18:C22)</f>
        <v>-3.9975999999999998</v>
      </c>
      <c r="G18">
        <f>STDEV(C18:C22)</f>
        <v>0.18810050504983564</v>
      </c>
      <c r="H18">
        <f>AVERAGE(D18:D22)</f>
        <v>-1.827</v>
      </c>
      <c r="I18">
        <f>STDEV(D18:D22)</f>
        <v>5.7192656871313488E-2</v>
      </c>
      <c r="J18">
        <f>(E18-E$3)</f>
        <v>-5.621999999999999</v>
      </c>
      <c r="K18">
        <f>J18*(3.1866/5)</f>
        <v>-3.5830130399999995</v>
      </c>
    </row>
    <row r="19" spans="1:11">
      <c r="A19">
        <v>-5</v>
      </c>
      <c r="B19">
        <v>-6.51</v>
      </c>
      <c r="C19">
        <v>-4.1040000000000001</v>
      </c>
      <c r="D19">
        <v>-1.8440000000000001</v>
      </c>
    </row>
    <row r="20" spans="1:11">
      <c r="A20">
        <v>-5</v>
      </c>
      <c r="B20">
        <v>-6.52</v>
      </c>
      <c r="C20">
        <v>-3.665</v>
      </c>
      <c r="D20">
        <v>-1.8779999999999999</v>
      </c>
    </row>
    <row r="21" spans="1:11">
      <c r="A21">
        <v>-5</v>
      </c>
      <c r="B21">
        <v>-6.51</v>
      </c>
      <c r="C21">
        <v>-4.085</v>
      </c>
      <c r="D21">
        <v>-1.73</v>
      </c>
    </row>
    <row r="22" spans="1:11">
      <c r="A22">
        <v>-5</v>
      </c>
      <c r="B22">
        <v>-6.54</v>
      </c>
      <c r="C22">
        <v>-4.101</v>
      </c>
      <c r="D22">
        <v>-1.855</v>
      </c>
    </row>
    <row r="23" spans="1:11">
      <c r="A23">
        <v>-2.5</v>
      </c>
      <c r="B23">
        <v>-3.73</v>
      </c>
      <c r="C23">
        <v>-2.6720000000000002</v>
      </c>
      <c r="D23">
        <v>-1E-3</v>
      </c>
      <c r="E23">
        <f>AVERAGE(B23:B27)</f>
        <v>-3.7299999999999995</v>
      </c>
      <c r="F23">
        <f>AVERAGE(C23:C27)</f>
        <v>-2.6098000000000003</v>
      </c>
      <c r="G23">
        <f>STDEV(C23:C27)</f>
        <v>7.4439236965458552E-2</v>
      </c>
      <c r="H23">
        <f>AVERAGE(D23:D27)</f>
        <v>-0.15939999999999999</v>
      </c>
      <c r="I23">
        <f>STDEV(D23:D27)</f>
        <v>0.18315103057313109</v>
      </c>
      <c r="J23">
        <f>(E23-E$3)</f>
        <v>-2.8319999999999994</v>
      </c>
      <c r="K23">
        <f>J23*(1.5933/2.5)</f>
        <v>-1.8048902399999995</v>
      </c>
    </row>
    <row r="24" spans="1:11">
      <c r="A24">
        <v>-2.5</v>
      </c>
      <c r="B24">
        <v>-3.7</v>
      </c>
      <c r="C24">
        <v>-2.6190000000000002</v>
      </c>
      <c r="D24">
        <v>-0.12</v>
      </c>
    </row>
    <row r="25" spans="1:11">
      <c r="A25">
        <v>-2.5</v>
      </c>
      <c r="B25">
        <v>-3.73</v>
      </c>
      <c r="C25">
        <v>-2.65</v>
      </c>
      <c r="D25">
        <v>-8.8999999999999996E-2</v>
      </c>
    </row>
    <row r="26" spans="1:11">
      <c r="A26">
        <v>-2.5</v>
      </c>
      <c r="B26">
        <v>-3.74</v>
      </c>
      <c r="C26">
        <v>-2.4820000000000002</v>
      </c>
      <c r="D26">
        <v>-0.111</v>
      </c>
    </row>
    <row r="27" spans="1:11">
      <c r="A27">
        <v>-2.5</v>
      </c>
      <c r="B27">
        <v>-3.75</v>
      </c>
      <c r="C27">
        <v>-2.6259999999999999</v>
      </c>
      <c r="D27">
        <v>-0.47599999999999998</v>
      </c>
    </row>
    <row r="31" spans="1:11">
      <c r="A31" s="2" t="s">
        <v>4</v>
      </c>
    </row>
  </sheetData>
  <phoneticPr fontId="0" type="noConversion"/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00B050"/>
  </sheetPr>
  <dimension ref="A1:N27"/>
  <sheetViews>
    <sheetView topLeftCell="A43" workbookViewId="0">
      <selection activeCell="E84" sqref="E84"/>
    </sheetView>
  </sheetViews>
  <sheetFormatPr baseColWidth="10" defaultColWidth="8.83203125" defaultRowHeight="12"/>
  <cols>
    <col min="1" max="1" width="19.5" customWidth="1"/>
    <col min="2" max="2" width="35.5" customWidth="1"/>
    <col min="3" max="3" width="13.5" bestFit="1" customWidth="1"/>
    <col min="4" max="4" width="14.6640625" bestFit="1" customWidth="1"/>
    <col min="6" max="6" width="8.83203125" bestFit="1" customWidth="1"/>
    <col min="7" max="7" width="12" bestFit="1" customWidth="1"/>
    <col min="8" max="8" width="10.83203125" bestFit="1" customWidth="1"/>
    <col min="9" max="9" width="12" bestFit="1" customWidth="1"/>
    <col min="11" max="11" width="17.83203125" bestFit="1" customWidth="1"/>
  </cols>
  <sheetData>
    <row r="1" spans="1:14" ht="24"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4"/>
      <c r="K1" s="3" t="s">
        <v>15</v>
      </c>
    </row>
    <row r="2" spans="1:14">
      <c r="A2" t="s">
        <v>13</v>
      </c>
      <c r="B2" s="1" t="s">
        <v>22</v>
      </c>
      <c r="C2" t="s">
        <v>10</v>
      </c>
      <c r="D2" t="s">
        <v>11</v>
      </c>
      <c r="F2" t="s">
        <v>8</v>
      </c>
      <c r="H2" t="s">
        <v>9</v>
      </c>
    </row>
    <row r="3" spans="1:14">
      <c r="A3">
        <v>0</v>
      </c>
      <c r="B3">
        <v>3.71</v>
      </c>
      <c r="C3">
        <v>1.9990000000000001</v>
      </c>
      <c r="D3">
        <v>-2.0379999999999998</v>
      </c>
      <c r="E3">
        <f>AVERAGE(B3:B7)</f>
        <v>3.6660000000000004</v>
      </c>
      <c r="F3">
        <f>AVERAGE(C3:C7)</f>
        <v>1.9506000000000001</v>
      </c>
      <c r="G3">
        <f>STDEV(C3:C7)</f>
        <v>6.2684128772762304E-2</v>
      </c>
      <c r="H3">
        <f>AVERAGE(D3:D7)</f>
        <v>-2.1208</v>
      </c>
      <c r="I3">
        <f>STDEV(D3:D7)</f>
        <v>7.3271413252378945E-2</v>
      </c>
      <c r="J3">
        <f>(E3-E$3)</f>
        <v>0</v>
      </c>
      <c r="K3">
        <f>J3</f>
        <v>0</v>
      </c>
      <c r="N3">
        <f>AVERAGE(4.9633,4.9942)</f>
        <v>4.9787499999999998</v>
      </c>
    </row>
    <row r="4" spans="1:14">
      <c r="A4">
        <v>0</v>
      </c>
      <c r="B4">
        <v>3.71</v>
      </c>
      <c r="C4">
        <v>1.927</v>
      </c>
      <c r="D4">
        <v>-2.0950000000000002</v>
      </c>
    </row>
    <row r="5" spans="1:14">
      <c r="A5">
        <v>0</v>
      </c>
      <c r="B5">
        <v>3.45</v>
      </c>
      <c r="C5">
        <v>1.8680000000000001</v>
      </c>
      <c r="D5">
        <v>-2.1259999999999999</v>
      </c>
    </row>
    <row r="6" spans="1:14">
      <c r="A6">
        <v>0</v>
      </c>
      <c r="B6">
        <v>3.85</v>
      </c>
      <c r="C6">
        <v>2.0259999999999998</v>
      </c>
      <c r="D6">
        <v>-2.1070000000000002</v>
      </c>
    </row>
    <row r="7" spans="1:14">
      <c r="A7">
        <v>0</v>
      </c>
      <c r="B7">
        <v>3.61</v>
      </c>
      <c r="C7">
        <v>1.9330000000000001</v>
      </c>
      <c r="D7">
        <v>-2.238</v>
      </c>
    </row>
    <row r="8" spans="1:14">
      <c r="A8">
        <v>2.5</v>
      </c>
      <c r="B8">
        <v>6.83</v>
      </c>
      <c r="C8">
        <v>3.661</v>
      </c>
      <c r="D8">
        <v>-0.46</v>
      </c>
      <c r="E8">
        <f>AVERAGE(B8:B12)</f>
        <v>6.87</v>
      </c>
      <c r="F8">
        <f>AVERAGE(C8:C12)</f>
        <v>3.6082000000000001</v>
      </c>
      <c r="G8">
        <f>STDEV(C8:C12)</f>
        <v>4.271065440849036E-2</v>
      </c>
      <c r="H8">
        <f>AVERAGE(D8:D12)</f>
        <v>-0.53859999999999997</v>
      </c>
      <c r="I8">
        <f>STDEV(D8:D12)</f>
        <v>7.7613143216854863E-2</v>
      </c>
      <c r="J8">
        <f>(E8-E$3)</f>
        <v>3.2039999999999997</v>
      </c>
      <c r="K8">
        <f>J8*(1.9213/2.5)</f>
        <v>2.4623380799999999</v>
      </c>
    </row>
    <row r="9" spans="1:14">
      <c r="A9">
        <v>2.5</v>
      </c>
      <c r="B9">
        <v>6.8</v>
      </c>
      <c r="C9">
        <v>3.55</v>
      </c>
      <c r="D9">
        <v>-0.58799999999999997</v>
      </c>
    </row>
    <row r="10" spans="1:14">
      <c r="A10">
        <v>2.5</v>
      </c>
      <c r="B10">
        <v>6.95</v>
      </c>
      <c r="C10">
        <v>3.59</v>
      </c>
      <c r="D10">
        <v>-0.46800000000000003</v>
      </c>
    </row>
    <row r="11" spans="1:14">
      <c r="A11">
        <v>2.5</v>
      </c>
      <c r="B11">
        <v>6.96</v>
      </c>
      <c r="C11">
        <v>3.6360000000000001</v>
      </c>
      <c r="D11">
        <v>-0.53600000000000003</v>
      </c>
    </row>
    <row r="12" spans="1:14">
      <c r="A12">
        <v>2.5</v>
      </c>
      <c r="B12">
        <v>6.81</v>
      </c>
      <c r="C12">
        <v>3.6040000000000001</v>
      </c>
      <c r="D12">
        <v>-0.64100000000000001</v>
      </c>
    </row>
    <row r="13" spans="1:14">
      <c r="A13">
        <v>5</v>
      </c>
      <c r="B13">
        <v>10.19</v>
      </c>
      <c r="C13">
        <v>5.343</v>
      </c>
      <c r="D13">
        <v>1.1950000000000001</v>
      </c>
      <c r="E13">
        <f>AVERAGE(B13:B17)</f>
        <v>10.145999999999999</v>
      </c>
      <c r="F13">
        <f>AVERAGE(C13:C17)</f>
        <v>5.4198000000000004</v>
      </c>
      <c r="G13">
        <f>STDEV(C13:C17)</f>
        <v>7.4917955124210733E-2</v>
      </c>
      <c r="H13">
        <f>AVERAGE(D13:D17)</f>
        <v>1.1216000000000002</v>
      </c>
      <c r="I13">
        <f>STDEV(D13:D17)</f>
        <v>6.3531881760261769E-2</v>
      </c>
      <c r="J13">
        <f>(E13-E$3)</f>
        <v>6.4799999999999986</v>
      </c>
      <c r="K13">
        <f>J13*(3.8426/5)</f>
        <v>4.9800095999999989</v>
      </c>
    </row>
    <row r="14" spans="1:14">
      <c r="A14">
        <v>5</v>
      </c>
      <c r="B14">
        <v>9.94</v>
      </c>
      <c r="C14">
        <v>5.3410000000000002</v>
      </c>
      <c r="D14">
        <v>1.147</v>
      </c>
    </row>
    <row r="15" spans="1:14">
      <c r="A15">
        <v>5</v>
      </c>
      <c r="B15">
        <v>10.25</v>
      </c>
      <c r="C15">
        <v>5.476</v>
      </c>
      <c r="D15">
        <v>1.0980000000000001</v>
      </c>
    </row>
    <row r="16" spans="1:14">
      <c r="A16">
        <v>5</v>
      </c>
      <c r="B16">
        <v>10.16</v>
      </c>
      <c r="C16">
        <v>5.4359999999999999</v>
      </c>
      <c r="D16">
        <v>1.026</v>
      </c>
    </row>
    <row r="17" spans="1:11">
      <c r="A17">
        <v>5</v>
      </c>
      <c r="B17">
        <v>10.19</v>
      </c>
      <c r="C17">
        <v>5.5030000000000001</v>
      </c>
      <c r="D17">
        <v>1.1419999999999999</v>
      </c>
    </row>
    <row r="18" spans="1:11">
      <c r="A18">
        <v>-2.5</v>
      </c>
      <c r="B18">
        <v>0.14000000000000001</v>
      </c>
      <c r="C18">
        <v>0.27200000000000002</v>
      </c>
      <c r="D18">
        <v>-4.0640000000000001</v>
      </c>
      <c r="E18">
        <f>AVERAGE(B18:B22)</f>
        <v>0.19800000000000001</v>
      </c>
      <c r="F18">
        <f>AVERAGE(C18:C22)</f>
        <v>0.26000000000000006</v>
      </c>
      <c r="G18">
        <f>STDEV(C18:C22)</f>
        <v>8.0193515947363098E-2</v>
      </c>
      <c r="H18">
        <f>AVERAGE(D18:D22)</f>
        <v>-4.0197999999999992</v>
      </c>
      <c r="I18">
        <f>STDEV(D18:D22)</f>
        <v>5.6090997495203021E-2</v>
      </c>
      <c r="J18">
        <f>(E18-E$3)</f>
        <v>-3.4680000000000004</v>
      </c>
      <c r="K18">
        <f>J18*(1.9213/2.5)</f>
        <v>-2.6652273600000003</v>
      </c>
    </row>
    <row r="19" spans="1:11">
      <c r="A19">
        <v>-2.5</v>
      </c>
      <c r="B19">
        <v>0.19</v>
      </c>
      <c r="C19">
        <v>0.19700000000000001</v>
      </c>
      <c r="D19">
        <v>-4.0359999999999996</v>
      </c>
    </row>
    <row r="20" spans="1:11">
      <c r="A20">
        <v>-2.5</v>
      </c>
      <c r="B20">
        <v>0.32</v>
      </c>
      <c r="C20">
        <v>0.39100000000000001</v>
      </c>
      <c r="D20">
        <v>-4.0590000000000002</v>
      </c>
    </row>
    <row r="21" spans="1:11">
      <c r="A21">
        <v>-2.5</v>
      </c>
      <c r="B21">
        <v>0.19</v>
      </c>
      <c r="C21">
        <v>0.19500000000000001</v>
      </c>
      <c r="D21">
        <v>-4.0140000000000002</v>
      </c>
    </row>
    <row r="22" spans="1:11">
      <c r="A22">
        <v>-2.5</v>
      </c>
      <c r="B22">
        <v>0.15</v>
      </c>
      <c r="C22">
        <v>0.245</v>
      </c>
      <c r="D22">
        <v>-3.9260000000000002</v>
      </c>
    </row>
    <row r="23" spans="1:11">
      <c r="A23">
        <v>-5</v>
      </c>
      <c r="B23">
        <v>-3.31</v>
      </c>
      <c r="C23">
        <v>-1.5169999999999999</v>
      </c>
      <c r="D23">
        <v>-5.8070000000000004</v>
      </c>
      <c r="E23">
        <f>AVERAGE(B23:B27)</f>
        <v>-3.3900000000000006</v>
      </c>
      <c r="F23">
        <f>AVERAGE(C23:C27)</f>
        <v>-1.611</v>
      </c>
      <c r="G23">
        <f>STDEV(C23:C27)</f>
        <v>7.0721283925000586E-2</v>
      </c>
      <c r="H23">
        <f>AVERAGE(D23:D27)</f>
        <v>-5.8096000000000005</v>
      </c>
      <c r="I23">
        <f>STDEV(D23:D27)</f>
        <v>4.3655469302205992E-2</v>
      </c>
      <c r="J23">
        <f>(E23-E$3)</f>
        <v>-7.0560000000000009</v>
      </c>
      <c r="K23">
        <f>J23*(3.8426/5)</f>
        <v>-5.4226771200000004</v>
      </c>
    </row>
    <row r="24" spans="1:11">
      <c r="A24">
        <v>-5</v>
      </c>
      <c r="B24">
        <v>-3.48</v>
      </c>
      <c r="C24">
        <v>-1.6910000000000001</v>
      </c>
      <c r="D24">
        <v>-5.8559999999999999</v>
      </c>
    </row>
    <row r="25" spans="1:11">
      <c r="A25">
        <v>-5</v>
      </c>
      <c r="B25">
        <v>-3.44</v>
      </c>
      <c r="C25">
        <v>-1.6160000000000001</v>
      </c>
      <c r="D25">
        <v>-5.7830000000000004</v>
      </c>
    </row>
    <row r="26" spans="1:11">
      <c r="A26">
        <v>-5</v>
      </c>
      <c r="B26">
        <v>-3.39</v>
      </c>
      <c r="C26">
        <v>-1.5669999999999999</v>
      </c>
      <c r="D26">
        <v>-5.7530000000000001</v>
      </c>
    </row>
    <row r="27" spans="1:11">
      <c r="A27">
        <v>-5</v>
      </c>
      <c r="B27">
        <v>-3.33</v>
      </c>
      <c r="C27">
        <v>-1.6639999999999999</v>
      </c>
      <c r="D27">
        <v>-5.8490000000000002</v>
      </c>
    </row>
  </sheetData>
  <phoneticPr fontId="0" type="noConversion"/>
  <hyperlinks>
    <hyperlink ref="A2" r:id="rId1"/>
  </hyperlinks>
  <pageMargins left="0.75" right="0.75" top="1" bottom="1" header="0.5" footer="0.5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00B050"/>
  </sheetPr>
  <dimension ref="A1:N27"/>
  <sheetViews>
    <sheetView topLeftCell="A25" workbookViewId="0">
      <selection activeCell="G81" sqref="G81"/>
    </sheetView>
  </sheetViews>
  <sheetFormatPr baseColWidth="10" defaultColWidth="8.83203125" defaultRowHeight="12"/>
  <cols>
    <col min="1" max="1" width="19.5" customWidth="1"/>
    <col min="2" max="2" width="35.5" customWidth="1"/>
    <col min="3" max="3" width="13.5" bestFit="1" customWidth="1"/>
    <col min="4" max="4" width="14.6640625" bestFit="1" customWidth="1"/>
    <col min="5" max="5" width="7.5" bestFit="1" customWidth="1"/>
    <col min="6" max="6" width="8.83203125" bestFit="1" customWidth="1"/>
    <col min="7" max="7" width="12" bestFit="1" customWidth="1"/>
    <col min="8" max="8" width="10.83203125" bestFit="1" customWidth="1"/>
    <col min="9" max="9" width="12" bestFit="1" customWidth="1"/>
    <col min="11" max="11" width="17.83203125" bestFit="1" customWidth="1"/>
  </cols>
  <sheetData>
    <row r="1" spans="1:14" ht="24"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4"/>
      <c r="K1" s="3" t="s">
        <v>15</v>
      </c>
    </row>
    <row r="2" spans="1:14">
      <c r="A2" t="s">
        <v>7</v>
      </c>
      <c r="B2" s="1" t="s">
        <v>23</v>
      </c>
      <c r="C2" t="s">
        <v>10</v>
      </c>
      <c r="D2" t="s">
        <v>11</v>
      </c>
      <c r="F2" t="s">
        <v>8</v>
      </c>
      <c r="H2" t="s">
        <v>9</v>
      </c>
    </row>
    <row r="3" spans="1:14">
      <c r="A3">
        <v>0</v>
      </c>
      <c r="B3">
        <v>1.48</v>
      </c>
      <c r="C3">
        <v>1.07</v>
      </c>
      <c r="D3">
        <v>0.12</v>
      </c>
      <c r="E3">
        <f>AVERAGE(B3:B7)</f>
        <v>1.474</v>
      </c>
      <c r="F3">
        <f>AVERAGE(C3:C7)</f>
        <v>1.0129999999999999</v>
      </c>
      <c r="G3">
        <f>STDEV(C3:C7)</f>
        <v>3.8275318418012821E-2</v>
      </c>
      <c r="H3">
        <f>AVERAGE(D3:D7)</f>
        <v>4.5599999999999995E-2</v>
      </c>
      <c r="I3">
        <f>STDEV(D3:D7)</f>
        <v>5.5243099116541246E-2</v>
      </c>
      <c r="J3">
        <f>(E3-E$3)</f>
        <v>0</v>
      </c>
      <c r="K3">
        <f>J3</f>
        <v>0</v>
      </c>
      <c r="N3">
        <f>AVERAGE(4.9633,4.9942)</f>
        <v>4.9787499999999998</v>
      </c>
    </row>
    <row r="4" spans="1:14">
      <c r="A4">
        <v>0</v>
      </c>
      <c r="B4">
        <v>1.49</v>
      </c>
      <c r="C4">
        <v>1.0289999999999999</v>
      </c>
      <c r="D4">
        <v>8.6999999999999994E-2</v>
      </c>
    </row>
    <row r="5" spans="1:14">
      <c r="A5">
        <v>0</v>
      </c>
      <c r="B5">
        <v>1.45</v>
      </c>
      <c r="C5">
        <v>1.006</v>
      </c>
      <c r="D5">
        <v>-3.0000000000000001E-3</v>
      </c>
    </row>
    <row r="6" spans="1:14">
      <c r="A6">
        <v>0</v>
      </c>
      <c r="B6">
        <v>1.46</v>
      </c>
      <c r="C6">
        <v>0.97199999999999998</v>
      </c>
      <c r="D6">
        <v>-1E-3</v>
      </c>
    </row>
    <row r="7" spans="1:14">
      <c r="A7">
        <v>0</v>
      </c>
      <c r="B7">
        <v>1.49</v>
      </c>
      <c r="C7">
        <v>0.98799999999999999</v>
      </c>
      <c r="D7">
        <v>2.5000000000000001E-2</v>
      </c>
    </row>
    <row r="8" spans="1:14">
      <c r="A8">
        <v>2.5</v>
      </c>
      <c r="B8">
        <v>4.22</v>
      </c>
      <c r="C8">
        <v>2.7269999999999999</v>
      </c>
      <c r="D8">
        <v>1.74</v>
      </c>
      <c r="E8">
        <f>AVERAGE(B8:B12)</f>
        <v>4.2239999999999993</v>
      </c>
      <c r="F8">
        <f>AVERAGE(C8:C12)</f>
        <v>2.7237999999999998</v>
      </c>
      <c r="G8">
        <f>STDEV(C8:C12)</f>
        <v>3.9124161332864324E-2</v>
      </c>
      <c r="H8">
        <f>AVERAGE(D8:D12)</f>
        <v>1.8312000000000002</v>
      </c>
      <c r="I8">
        <f>STDEV(D8:D12)</f>
        <v>7.4375399158590705E-2</v>
      </c>
      <c r="J8">
        <f>(E8-E$3)</f>
        <v>2.7499999999999991</v>
      </c>
      <c r="K8">
        <f>J8*(1.9537/2.5)</f>
        <v>2.1490699999999991</v>
      </c>
    </row>
    <row r="9" spans="1:14">
      <c r="A9">
        <v>2.5</v>
      </c>
      <c r="B9">
        <v>4.1900000000000004</v>
      </c>
      <c r="C9">
        <v>2.7869999999999999</v>
      </c>
      <c r="D9">
        <v>1.798</v>
      </c>
    </row>
    <row r="10" spans="1:14">
      <c r="A10">
        <v>2.5</v>
      </c>
      <c r="B10">
        <v>4.22</v>
      </c>
      <c r="C10">
        <v>2.71</v>
      </c>
      <c r="D10">
        <v>1.851</v>
      </c>
    </row>
    <row r="11" spans="1:14">
      <c r="A11">
        <v>2.5</v>
      </c>
      <c r="B11">
        <v>4.1399999999999997</v>
      </c>
      <c r="C11">
        <v>2.714</v>
      </c>
      <c r="D11">
        <v>1.825</v>
      </c>
    </row>
    <row r="12" spans="1:14">
      <c r="A12">
        <v>2.5</v>
      </c>
      <c r="B12">
        <v>4.3499999999999996</v>
      </c>
      <c r="C12">
        <v>2.681</v>
      </c>
      <c r="D12">
        <v>1.9419999999999999</v>
      </c>
    </row>
    <row r="13" spans="1:14">
      <c r="A13">
        <v>5</v>
      </c>
      <c r="B13">
        <v>7.11</v>
      </c>
      <c r="C13">
        <v>4.4020000000000001</v>
      </c>
      <c r="D13">
        <v>3.74</v>
      </c>
      <c r="E13">
        <f>AVERAGE(B13:B17)</f>
        <v>7.0760000000000005</v>
      </c>
      <c r="F13">
        <f>AVERAGE(C13:C17)</f>
        <v>4.4534000000000002</v>
      </c>
      <c r="G13">
        <f>STDEV(C13:C17)</f>
        <v>5.2586119841680982E-2</v>
      </c>
      <c r="H13">
        <f>AVERAGE(D13:D17)</f>
        <v>3.7548000000000004</v>
      </c>
      <c r="I13">
        <f>STDEV(D13:D17)</f>
        <v>4.0145983609795828E-2</v>
      </c>
      <c r="J13">
        <f>(E13-E$3)</f>
        <v>5.6020000000000003</v>
      </c>
      <c r="K13">
        <f>J13*(3.9074/5)</f>
        <v>4.37785096</v>
      </c>
    </row>
    <row r="14" spans="1:14">
      <c r="A14">
        <v>5</v>
      </c>
      <c r="B14">
        <v>7.01</v>
      </c>
      <c r="C14">
        <v>4.4569999999999999</v>
      </c>
      <c r="D14">
        <v>3.7149999999999999</v>
      </c>
    </row>
    <row r="15" spans="1:14">
      <c r="A15">
        <v>5</v>
      </c>
      <c r="B15">
        <v>7.05</v>
      </c>
      <c r="C15">
        <v>4.5389999999999997</v>
      </c>
      <c r="D15">
        <v>3.7280000000000002</v>
      </c>
    </row>
    <row r="16" spans="1:14">
      <c r="A16">
        <v>5</v>
      </c>
      <c r="B16">
        <v>7.12</v>
      </c>
      <c r="C16">
        <v>4.4480000000000004</v>
      </c>
      <c r="D16">
        <v>3.8130000000000002</v>
      </c>
    </row>
    <row r="17" spans="1:11">
      <c r="A17">
        <v>5</v>
      </c>
      <c r="B17">
        <v>7.09</v>
      </c>
      <c r="C17">
        <v>4.4210000000000003</v>
      </c>
      <c r="D17">
        <v>3.778</v>
      </c>
    </row>
    <row r="18" spans="1:11">
      <c r="A18">
        <v>-2.5</v>
      </c>
      <c r="B18">
        <v>-1.62</v>
      </c>
      <c r="C18">
        <v>-1.3540000000000001</v>
      </c>
      <c r="D18">
        <v>-1.6919999999999999</v>
      </c>
      <c r="E18">
        <f>AVERAGE(B18:B22)</f>
        <v>-1.6140000000000001</v>
      </c>
      <c r="F18">
        <f>AVERAGE(C18:C22)</f>
        <v>-1.3298000000000001</v>
      </c>
      <c r="G18">
        <f>STDEV(C18:C22)</f>
        <v>6.9478054089041744E-2</v>
      </c>
      <c r="H18">
        <f>AVERAGE(D18:D22)</f>
        <v>-1.6632000000000002</v>
      </c>
      <c r="I18">
        <f>STDEV(D18:D22)</f>
        <v>5.2370793387147771E-2</v>
      </c>
      <c r="J18">
        <f>(E18-E$3)</f>
        <v>-3.0880000000000001</v>
      </c>
      <c r="K18">
        <f>J18*(1.9525/2.5)</f>
        <v>-2.4117279999999996</v>
      </c>
    </row>
    <row r="19" spans="1:11">
      <c r="A19">
        <v>-2.5</v>
      </c>
      <c r="B19">
        <v>-1.62</v>
      </c>
      <c r="C19">
        <v>-1.4379999999999999</v>
      </c>
      <c r="D19">
        <v>-1.5940000000000001</v>
      </c>
    </row>
    <row r="20" spans="1:11">
      <c r="A20">
        <v>-2.5</v>
      </c>
      <c r="B20">
        <v>-1.61</v>
      </c>
      <c r="C20">
        <v>-1.296</v>
      </c>
      <c r="D20">
        <v>-1.6240000000000001</v>
      </c>
    </row>
    <row r="21" spans="1:11">
      <c r="A21">
        <v>-2.5</v>
      </c>
      <c r="B21">
        <v>-1.58</v>
      </c>
      <c r="C21">
        <v>-1.258</v>
      </c>
      <c r="D21">
        <v>-1.7210000000000001</v>
      </c>
    </row>
    <row r="22" spans="1:11">
      <c r="A22">
        <v>-2.5</v>
      </c>
      <c r="B22">
        <v>-1.64</v>
      </c>
      <c r="C22">
        <v>-1.3029999999999999</v>
      </c>
      <c r="D22">
        <v>-1.6850000000000001</v>
      </c>
    </row>
    <row r="23" spans="1:11">
      <c r="A23">
        <v>-5</v>
      </c>
      <c r="B23">
        <v>-4.5599999999999996</v>
      </c>
      <c r="C23">
        <v>-3.1840000000000002</v>
      </c>
      <c r="D23">
        <v>-3.504</v>
      </c>
      <c r="E23">
        <f>AVERAGE(B23:B27)</f>
        <v>-4.556</v>
      </c>
      <c r="F23">
        <f>AVERAGE(C23:C27)</f>
        <v>-3.2185999999999999</v>
      </c>
      <c r="G23">
        <f>STDEV(C23:C27)</f>
        <v>6.0723142211180761E-2</v>
      </c>
      <c r="H23">
        <f>AVERAGE(D23:D27)</f>
        <v>-3.5027999999999997</v>
      </c>
      <c r="I23">
        <f>STDEV(D23:D27)</f>
        <v>4.0437606259530696E-2</v>
      </c>
      <c r="J23">
        <f>(E23-E$3)</f>
        <v>-6.03</v>
      </c>
      <c r="K23">
        <f>J23*(3.9051/5)</f>
        <v>-4.7095506000000009</v>
      </c>
    </row>
    <row r="24" spans="1:11">
      <c r="A24">
        <v>-5</v>
      </c>
      <c r="B24">
        <v>-4.55</v>
      </c>
      <c r="C24">
        <v>-3.2050000000000001</v>
      </c>
      <c r="D24">
        <v>-3.5680000000000001</v>
      </c>
    </row>
    <row r="25" spans="1:11">
      <c r="A25">
        <v>-5</v>
      </c>
      <c r="B25">
        <v>-4.55</v>
      </c>
      <c r="C25">
        <v>-3.1669999999999998</v>
      </c>
      <c r="D25">
        <v>-3.504</v>
      </c>
    </row>
    <row r="26" spans="1:11">
      <c r="A26">
        <v>-5</v>
      </c>
      <c r="B26">
        <v>-4.58</v>
      </c>
      <c r="C26">
        <v>-3.3220000000000001</v>
      </c>
      <c r="D26">
        <v>-3.468</v>
      </c>
    </row>
    <row r="27" spans="1:11">
      <c r="A27">
        <v>-5</v>
      </c>
      <c r="B27">
        <v>-4.54</v>
      </c>
      <c r="C27">
        <v>-3.2149999999999999</v>
      </c>
      <c r="D27">
        <v>-3.47</v>
      </c>
    </row>
  </sheetData>
  <sheetCalcPr fullCalcOnLoad="1"/>
  <phoneticPr fontId="3" type="noConversion"/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00B050"/>
  </sheetPr>
  <dimension ref="A1:P27"/>
  <sheetViews>
    <sheetView topLeftCell="A37" workbookViewId="0">
      <selection activeCell="E1" sqref="E1:K1"/>
    </sheetView>
  </sheetViews>
  <sheetFormatPr baseColWidth="10" defaultColWidth="8.83203125" defaultRowHeight="12"/>
  <cols>
    <col min="1" max="1" width="19.5" customWidth="1"/>
    <col min="2" max="2" width="32.33203125" customWidth="1"/>
    <col min="3" max="3" width="13.5" bestFit="1" customWidth="1"/>
    <col min="4" max="4" width="14.6640625" bestFit="1" customWidth="1"/>
    <col min="5" max="5" width="7.5" bestFit="1" customWidth="1"/>
    <col min="6" max="6" width="8.83203125" bestFit="1" customWidth="1"/>
    <col min="7" max="7" width="12" bestFit="1" customWidth="1"/>
    <col min="8" max="8" width="10.83203125" bestFit="1" customWidth="1"/>
    <col min="9" max="9" width="12" bestFit="1" customWidth="1"/>
    <col min="11" max="11" width="17.83203125" bestFit="1" customWidth="1"/>
  </cols>
  <sheetData>
    <row r="1" spans="1:16" ht="26.25" customHeight="1"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4"/>
      <c r="K1" s="3" t="s">
        <v>15</v>
      </c>
    </row>
    <row r="2" spans="1:16">
      <c r="A2" t="s">
        <v>2</v>
      </c>
      <c r="B2" s="1" t="s">
        <v>14</v>
      </c>
      <c r="C2" t="s">
        <v>10</v>
      </c>
      <c r="D2" t="s">
        <v>11</v>
      </c>
      <c r="F2" t="s">
        <v>8</v>
      </c>
      <c r="H2" t="s">
        <v>9</v>
      </c>
    </row>
    <row r="3" spans="1:16">
      <c r="A3">
        <v>0</v>
      </c>
      <c r="B3" s="1">
        <v>2.19</v>
      </c>
      <c r="C3" s="1">
        <v>0.98599999999999999</v>
      </c>
      <c r="D3" s="1">
        <v>-3.222</v>
      </c>
      <c r="E3">
        <f>AVERAGE(B3:B7)</f>
        <v>2.1759999999999997</v>
      </c>
      <c r="F3">
        <f>AVERAGE(C3:C7)</f>
        <v>1.0093999999999999</v>
      </c>
      <c r="G3">
        <f>STDEV(C3:C7)</f>
        <v>0.11261571826348236</v>
      </c>
      <c r="H3">
        <f>AVERAGE(D3:D7)</f>
        <v>-3.3619999999999997</v>
      </c>
      <c r="I3">
        <f>STDEV(D3:D7)</f>
        <v>0.11189950848865178</v>
      </c>
      <c r="J3">
        <f>(E3-E$3)</f>
        <v>0</v>
      </c>
      <c r="K3">
        <f>J3</f>
        <v>0</v>
      </c>
      <c r="P3">
        <f>AVERAGE(4.9481,4.9172)</f>
        <v>4.9326500000000006</v>
      </c>
    </row>
    <row r="4" spans="1:16">
      <c r="A4">
        <v>0</v>
      </c>
      <c r="B4" s="1">
        <v>1.95</v>
      </c>
      <c r="C4" s="1">
        <v>1.0149999999999999</v>
      </c>
      <c r="D4" s="1">
        <v>-3.3610000000000002</v>
      </c>
    </row>
    <row r="5" spans="1:16">
      <c r="A5">
        <v>0</v>
      </c>
      <c r="B5" s="1">
        <v>2.23</v>
      </c>
      <c r="C5" s="1">
        <v>1.125</v>
      </c>
      <c r="D5" s="1">
        <v>-3.4009999999999998</v>
      </c>
    </row>
    <row r="6" spans="1:16">
      <c r="A6">
        <v>0</v>
      </c>
      <c r="B6" s="1">
        <v>2.2999999999999998</v>
      </c>
      <c r="C6" s="1">
        <v>1.087</v>
      </c>
      <c r="D6" s="1">
        <v>-3.3039999999999998</v>
      </c>
    </row>
    <row r="7" spans="1:16">
      <c r="A7">
        <v>0</v>
      </c>
      <c r="B7" s="1">
        <v>2.21</v>
      </c>
      <c r="C7" s="1">
        <v>0.83399999999999996</v>
      </c>
      <c r="D7" s="1">
        <v>-3.5219999999999998</v>
      </c>
    </row>
    <row r="8" spans="1:16">
      <c r="A8">
        <v>2.5</v>
      </c>
      <c r="B8" s="1">
        <v>4.5199999999999996</v>
      </c>
      <c r="C8" s="1">
        <v>3.0649999999999999</v>
      </c>
      <c r="D8" s="1">
        <v>-1.361</v>
      </c>
      <c r="E8">
        <f>AVERAGE(B8:B12)</f>
        <v>4.5439999999999996</v>
      </c>
      <c r="F8">
        <f>AVERAGE(C8:C12)</f>
        <v>3.319</v>
      </c>
      <c r="G8">
        <f>STDEV(C8:C12)</f>
        <v>0.21365392577718637</v>
      </c>
      <c r="H8">
        <f>AVERAGE(D8:D12)</f>
        <v>-1.1961999999999999</v>
      </c>
      <c r="I8">
        <f>STDEV(D8:D12)</f>
        <v>0.1067834256802061</v>
      </c>
      <c r="J8">
        <f>(E8-E$3)</f>
        <v>2.3679999999999999</v>
      </c>
      <c r="K8">
        <f>J8*(2.2151/2.5)</f>
        <v>2.0981427199999998</v>
      </c>
    </row>
    <row r="9" spans="1:16">
      <c r="A9">
        <v>2.5</v>
      </c>
      <c r="B9" s="1">
        <v>4.6100000000000003</v>
      </c>
      <c r="C9" s="1">
        <v>3.2959999999999998</v>
      </c>
      <c r="D9" s="1">
        <v>-1.127</v>
      </c>
    </row>
    <row r="10" spans="1:16">
      <c r="A10">
        <v>2.5</v>
      </c>
      <c r="B10" s="1">
        <v>4.6900000000000004</v>
      </c>
      <c r="C10" s="1">
        <v>3.3220000000000001</v>
      </c>
      <c r="D10" s="1">
        <v>-1.081</v>
      </c>
    </row>
    <row r="11" spans="1:16">
      <c r="A11">
        <v>2.5</v>
      </c>
      <c r="B11" s="1">
        <v>4.41</v>
      </c>
      <c r="C11" s="1">
        <v>3.2559999999999998</v>
      </c>
      <c r="D11" s="1">
        <v>-1.196</v>
      </c>
    </row>
    <row r="12" spans="1:16">
      <c r="A12">
        <v>2.5</v>
      </c>
      <c r="B12" s="1">
        <v>4.49</v>
      </c>
      <c r="C12" s="1">
        <v>3.6560000000000001</v>
      </c>
      <c r="D12" s="1">
        <v>-1.216</v>
      </c>
    </row>
    <row r="13" spans="1:16">
      <c r="A13">
        <v>5</v>
      </c>
      <c r="B13" s="1">
        <v>7.18</v>
      </c>
      <c r="C13" s="1">
        <v>5.5140000000000002</v>
      </c>
      <c r="D13" s="1">
        <v>1.31</v>
      </c>
      <c r="E13">
        <f>AVERAGE(B13:B17)</f>
        <v>7.0959999999999992</v>
      </c>
      <c r="F13">
        <f>AVERAGE(C13:C17)</f>
        <v>5.5541999999999998</v>
      </c>
      <c r="G13">
        <f>STDEV(C13:C17)</f>
        <v>0.1102370173761773</v>
      </c>
      <c r="H13">
        <f>AVERAGE(D13:D17)</f>
        <v>1.2383999999999999</v>
      </c>
      <c r="I13">
        <f>STDEV(D13:D17)</f>
        <v>8.0170443431475849E-2</v>
      </c>
      <c r="J13">
        <f>(E13-E$3)</f>
        <v>4.92</v>
      </c>
      <c r="K13">
        <f>J13*(4.4302/5)</f>
        <v>4.3593168000000002</v>
      </c>
    </row>
    <row r="14" spans="1:16">
      <c r="A14">
        <v>5</v>
      </c>
      <c r="B14" s="1">
        <v>7.16</v>
      </c>
      <c r="C14" s="1">
        <v>5.4139999999999997</v>
      </c>
      <c r="D14" s="1">
        <v>1.3089999999999999</v>
      </c>
    </row>
    <row r="15" spans="1:16">
      <c r="A15">
        <v>5</v>
      </c>
      <c r="B15" s="1">
        <v>7</v>
      </c>
      <c r="C15" s="1">
        <v>5.6950000000000003</v>
      </c>
      <c r="D15" s="1">
        <v>1.2589999999999999</v>
      </c>
    </row>
    <row r="16" spans="1:16">
      <c r="A16">
        <v>5</v>
      </c>
      <c r="B16" s="1">
        <v>7.27</v>
      </c>
      <c r="C16" s="1">
        <v>5.516</v>
      </c>
      <c r="D16" s="1">
        <v>1.1879999999999999</v>
      </c>
    </row>
    <row r="17" spans="1:11">
      <c r="A17">
        <v>5</v>
      </c>
      <c r="B17" s="1">
        <v>6.87</v>
      </c>
      <c r="C17" s="1">
        <v>5.6319999999999997</v>
      </c>
      <c r="D17" s="1">
        <v>1.1259999999999999</v>
      </c>
    </row>
    <row r="18" spans="1:11">
      <c r="A18">
        <v>-2.5</v>
      </c>
      <c r="B18" s="1">
        <v>0</v>
      </c>
      <c r="C18" s="1">
        <v>-1.129</v>
      </c>
      <c r="D18" s="1">
        <v>-5.43</v>
      </c>
      <c r="E18">
        <f>AVERAGE(B18:B22)</f>
        <v>-1.9999999999999992E-3</v>
      </c>
      <c r="F18">
        <f>AVERAGE(C18:C22)</f>
        <v>-0.92639999999999989</v>
      </c>
      <c r="G18">
        <f>STDEV(C18:C22)</f>
        <v>0.2027530517649492</v>
      </c>
      <c r="H18">
        <f>AVERAGE(D18:D22)</f>
        <v>-5.4374000000000011</v>
      </c>
      <c r="I18">
        <f>STDEV(D18:D22)</f>
        <v>0.11864569103001969</v>
      </c>
      <c r="J18">
        <f>(E18-E$3)</f>
        <v>-2.1779999999999995</v>
      </c>
      <c r="K18">
        <f>J18*(2.2151/2.5)</f>
        <v>-1.9297951199999996</v>
      </c>
    </row>
    <row r="19" spans="1:11">
      <c r="A19">
        <v>-2.5</v>
      </c>
      <c r="B19" s="1">
        <v>0.19</v>
      </c>
      <c r="C19" s="1">
        <v>-0.85699999999999998</v>
      </c>
      <c r="D19" s="1">
        <v>-5.5819999999999999</v>
      </c>
    </row>
    <row r="20" spans="1:11">
      <c r="A20">
        <v>-2.5</v>
      </c>
      <c r="B20" s="1">
        <v>-0.15</v>
      </c>
      <c r="C20" s="1">
        <v>-0.65700000000000003</v>
      </c>
      <c r="D20" s="1">
        <v>-5.53</v>
      </c>
    </row>
    <row r="21" spans="1:11">
      <c r="A21">
        <v>-2.5</v>
      </c>
      <c r="B21" s="1">
        <v>0</v>
      </c>
      <c r="C21" s="1">
        <v>-0.85899999999999999</v>
      </c>
      <c r="D21" s="1">
        <v>-5.3090000000000002</v>
      </c>
    </row>
    <row r="22" spans="1:11">
      <c r="A22">
        <v>-2.5</v>
      </c>
      <c r="B22" s="1">
        <v>-0.05</v>
      </c>
      <c r="C22" s="1">
        <v>-1.1299999999999999</v>
      </c>
      <c r="D22" s="1">
        <v>-5.3360000000000003</v>
      </c>
    </row>
    <row r="23" spans="1:11">
      <c r="A23">
        <v>-5</v>
      </c>
      <c r="B23" s="1">
        <v>-2.31</v>
      </c>
      <c r="C23" s="1">
        <v>-3.0859999999999999</v>
      </c>
      <c r="D23" s="1">
        <v>-7.4820000000000002</v>
      </c>
      <c r="E23">
        <f>AVERAGE(B23:B27)</f>
        <v>-2.3899999999999997</v>
      </c>
      <c r="F23">
        <f>AVERAGE(C23:C27)</f>
        <v>-3.1391999999999998</v>
      </c>
      <c r="G23">
        <f>STDEV(C23:C27)</f>
        <v>0.14360257657856038</v>
      </c>
      <c r="H23">
        <f>AVERAGE(D23:D27)</f>
        <v>-7.5549999999999997</v>
      </c>
      <c r="I23">
        <f>STDEV(D23:D27)</f>
        <v>7.260165287370092E-2</v>
      </c>
      <c r="J23">
        <f>(E23-E$3)</f>
        <v>-4.5659999999999989</v>
      </c>
      <c r="K23">
        <f>J23*(4.4302/5)</f>
        <v>-4.0456586399999992</v>
      </c>
    </row>
    <row r="24" spans="1:11">
      <c r="A24">
        <v>-5</v>
      </c>
      <c r="B24" s="1">
        <v>-2.58</v>
      </c>
      <c r="C24" s="1">
        <v>-3.069</v>
      </c>
      <c r="D24" s="1">
        <v>-7.4939999999999998</v>
      </c>
    </row>
    <row r="25" spans="1:11">
      <c r="A25">
        <v>-5</v>
      </c>
      <c r="B25" s="1">
        <v>-2.34</v>
      </c>
      <c r="C25" s="1">
        <v>-2.99</v>
      </c>
      <c r="D25" s="1">
        <v>-7.5640000000000001</v>
      </c>
    </row>
    <row r="26" spans="1:11">
      <c r="A26">
        <v>-5</v>
      </c>
      <c r="B26" s="1">
        <v>-2.34</v>
      </c>
      <c r="C26" s="1">
        <v>-3.1880000000000002</v>
      </c>
      <c r="D26" s="1">
        <v>-7.5720000000000001</v>
      </c>
    </row>
    <row r="27" spans="1:11">
      <c r="A27">
        <v>-5</v>
      </c>
      <c r="B27" s="1">
        <v>-2.38</v>
      </c>
      <c r="C27" s="1">
        <v>-3.363</v>
      </c>
      <c r="D27" s="1">
        <v>-7.6630000000000003</v>
      </c>
    </row>
  </sheetData>
  <phoneticPr fontId="0" type="noConversion"/>
  <hyperlinks>
    <hyperlink ref="A2" r:id="rId1"/>
  </hyperlinks>
  <pageMargins left="0.75" right="0.75" top="1" bottom="1" header="0.5" footer="0.5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00B050"/>
  </sheetPr>
  <dimension ref="A1:P27"/>
  <sheetViews>
    <sheetView topLeftCell="A46" workbookViewId="0">
      <selection activeCell="E1" sqref="E1:K1"/>
    </sheetView>
  </sheetViews>
  <sheetFormatPr baseColWidth="10" defaultColWidth="8.83203125" defaultRowHeight="12"/>
  <cols>
    <col min="1" max="1" width="19.5" customWidth="1"/>
    <col min="2" max="2" width="32.33203125" customWidth="1"/>
    <col min="3" max="3" width="13.5" bestFit="1" customWidth="1"/>
    <col min="4" max="4" width="14.6640625" bestFit="1" customWidth="1"/>
    <col min="5" max="5" width="7.5" bestFit="1" customWidth="1"/>
    <col min="6" max="6" width="8.83203125" bestFit="1" customWidth="1"/>
    <col min="7" max="7" width="12" bestFit="1" customWidth="1"/>
    <col min="8" max="8" width="10.83203125" bestFit="1" customWidth="1"/>
    <col min="9" max="9" width="12" bestFit="1" customWidth="1"/>
    <col min="11" max="11" width="17.83203125" bestFit="1" customWidth="1"/>
  </cols>
  <sheetData>
    <row r="1" spans="1:16" ht="24"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4"/>
      <c r="K1" s="3" t="s">
        <v>15</v>
      </c>
    </row>
    <row r="2" spans="1:16">
      <c r="A2" t="s">
        <v>3</v>
      </c>
      <c r="B2" s="1" t="s">
        <v>24</v>
      </c>
      <c r="C2" t="s">
        <v>10</v>
      </c>
      <c r="D2" t="s">
        <v>11</v>
      </c>
      <c r="F2" t="s">
        <v>8</v>
      </c>
      <c r="H2" t="s">
        <v>9</v>
      </c>
    </row>
    <row r="3" spans="1:16">
      <c r="A3">
        <v>0</v>
      </c>
      <c r="B3">
        <v>-2.68</v>
      </c>
      <c r="C3">
        <v>-5.4279999999999999</v>
      </c>
      <c r="D3">
        <v>-3.1789999999999998</v>
      </c>
      <c r="E3">
        <f>AVERAGE(B3:B7)</f>
        <v>-2.6819999999999999</v>
      </c>
      <c r="F3">
        <f>AVERAGE(C3:C7)</f>
        <v>-5.5065999999999997</v>
      </c>
      <c r="G3">
        <f>STDEV(C3:C7)</f>
        <v>0.54893879440244431</v>
      </c>
      <c r="H3">
        <f>AVERAGE(D3:D7)</f>
        <v>-3.0780000000000003</v>
      </c>
      <c r="I3">
        <f>STDEV(D3:D7)</f>
        <v>0.22896724656596357</v>
      </c>
      <c r="J3">
        <f>(E3-E$3)</f>
        <v>0</v>
      </c>
      <c r="K3">
        <f>J3</f>
        <v>0</v>
      </c>
      <c r="N3">
        <f>AVERAGE(4.898,4.8677)</f>
        <v>4.8828499999999995</v>
      </c>
      <c r="P3">
        <f>AVERAGE(4.9481,4.9172)</f>
        <v>4.9326500000000006</v>
      </c>
    </row>
    <row r="4" spans="1:16">
      <c r="A4">
        <v>0</v>
      </c>
      <c r="B4">
        <v>-2.68</v>
      </c>
      <c r="C4">
        <v>-5.3639999999999999</v>
      </c>
      <c r="D4">
        <v>-3.153</v>
      </c>
    </row>
    <row r="5" spans="1:16">
      <c r="A5">
        <v>0</v>
      </c>
      <c r="B5">
        <v>-2.68</v>
      </c>
      <c r="C5">
        <v>-5.2210000000000001</v>
      </c>
      <c r="D5">
        <v>-2.8</v>
      </c>
    </row>
    <row r="6" spans="1:16">
      <c r="A6">
        <v>0</v>
      </c>
      <c r="B6">
        <v>-2.69</v>
      </c>
      <c r="C6">
        <v>-5.0640000000000001</v>
      </c>
      <c r="D6">
        <v>-3.3650000000000002</v>
      </c>
    </row>
    <row r="7" spans="1:16">
      <c r="A7">
        <v>0</v>
      </c>
      <c r="B7">
        <v>-2.68</v>
      </c>
      <c r="C7">
        <v>-6.4560000000000004</v>
      </c>
      <c r="D7">
        <v>-2.8929999999999998</v>
      </c>
    </row>
    <row r="8" spans="1:16">
      <c r="A8">
        <v>2.5</v>
      </c>
      <c r="B8">
        <v>0.04</v>
      </c>
      <c r="C8">
        <v>-4.3410000000000002</v>
      </c>
      <c r="D8">
        <v>-0.96899999999999997</v>
      </c>
      <c r="E8">
        <f>AVERAGE(B8:B12)</f>
        <v>2.6000000000000002E-2</v>
      </c>
      <c r="F8">
        <f>AVERAGE(C8:C12)</f>
        <v>-3.9293999999999998</v>
      </c>
      <c r="G8">
        <f>STDEV(C8:C12)</f>
        <v>0.38951803552596254</v>
      </c>
      <c r="H8">
        <f>AVERAGE(D8:D12)</f>
        <v>-1.2593999999999999</v>
      </c>
      <c r="I8">
        <f>STDEV(D8:D12)</f>
        <v>0.21610483567009747</v>
      </c>
      <c r="J8">
        <f>(E8-E$3)</f>
        <v>2.7079999999999997</v>
      </c>
      <c r="K8">
        <f>J8*(1.7483/2.5)</f>
        <v>1.8937585599999998</v>
      </c>
    </row>
    <row r="9" spans="1:16">
      <c r="A9">
        <v>2.5</v>
      </c>
      <c r="B9">
        <v>0.03</v>
      </c>
      <c r="C9">
        <v>-3.6480000000000001</v>
      </c>
      <c r="D9">
        <v>-1.339</v>
      </c>
    </row>
    <row r="10" spans="1:16">
      <c r="A10">
        <v>2.5</v>
      </c>
      <c r="B10">
        <v>0.01</v>
      </c>
      <c r="C10">
        <v>-3.5369999999999999</v>
      </c>
      <c r="D10">
        <v>-1.5580000000000001</v>
      </c>
    </row>
    <row r="11" spans="1:16">
      <c r="A11">
        <v>2.5</v>
      </c>
      <c r="B11">
        <v>0.03</v>
      </c>
      <c r="C11">
        <v>-3.7690000000000001</v>
      </c>
      <c r="D11">
        <v>-1.2549999999999999</v>
      </c>
    </row>
    <row r="12" spans="1:16">
      <c r="A12">
        <v>2.5</v>
      </c>
      <c r="B12">
        <v>0.02</v>
      </c>
      <c r="C12">
        <v>-4.3520000000000003</v>
      </c>
      <c r="D12">
        <v>-1.1759999999999999</v>
      </c>
    </row>
    <row r="13" spans="1:16">
      <c r="A13">
        <v>5</v>
      </c>
      <c r="B13">
        <v>2.83</v>
      </c>
      <c r="C13">
        <v>-1.9039999999999999</v>
      </c>
      <c r="D13">
        <v>0.626</v>
      </c>
      <c r="E13">
        <f>AVERAGE(B13:B17)</f>
        <v>2.8419999999999996</v>
      </c>
      <c r="F13">
        <f>AVERAGE(C13:C17)</f>
        <v>-1.8823999999999999</v>
      </c>
      <c r="G13">
        <f>STDEV(C13:C17)</f>
        <v>0.18391655716655902</v>
      </c>
      <c r="H13">
        <f>AVERAGE(D13:D17)</f>
        <v>0.62680000000000002</v>
      </c>
      <c r="I13">
        <f>STDEV(D13:D17)</f>
        <v>0.12147304227687691</v>
      </c>
      <c r="J13">
        <f>(E13-E$3)</f>
        <v>5.5239999999999991</v>
      </c>
      <c r="K13">
        <f>J13*(3.4966/5)</f>
        <v>3.8630436799999992</v>
      </c>
    </row>
    <row r="14" spans="1:16">
      <c r="A14">
        <v>5</v>
      </c>
      <c r="B14">
        <v>2.84</v>
      </c>
      <c r="C14">
        <v>-1.679</v>
      </c>
      <c r="D14">
        <v>0.68600000000000005</v>
      </c>
    </row>
    <row r="15" spans="1:16">
      <c r="A15">
        <v>5</v>
      </c>
      <c r="B15">
        <v>2.87</v>
      </c>
      <c r="C15">
        <v>-2.0369999999999999</v>
      </c>
      <c r="D15">
        <v>0.70699999999999996</v>
      </c>
    </row>
    <row r="16" spans="1:16">
      <c r="A16">
        <v>5</v>
      </c>
      <c r="B16">
        <v>2.85</v>
      </c>
      <c r="C16">
        <v>-1.71</v>
      </c>
      <c r="D16">
        <v>0.41699999999999998</v>
      </c>
    </row>
    <row r="17" spans="1:11">
      <c r="A17">
        <v>5</v>
      </c>
      <c r="B17">
        <v>2.82</v>
      </c>
      <c r="C17">
        <v>-2.0819999999999999</v>
      </c>
      <c r="D17">
        <v>0.69799999999999995</v>
      </c>
    </row>
    <row r="18" spans="1:11">
      <c r="A18">
        <v>-2.5</v>
      </c>
      <c r="B18">
        <v>-5.37</v>
      </c>
      <c r="C18">
        <v>-7.5309999999999997</v>
      </c>
      <c r="D18">
        <v>-4.335</v>
      </c>
      <c r="E18">
        <f>AVERAGE(B18:B22)</f>
        <v>-5.3800000000000008</v>
      </c>
      <c r="F18">
        <f>AVERAGE(C19:C22)</f>
        <v>-7.8144999999999989</v>
      </c>
      <c r="G18">
        <f>STDEV(C19:C22)</f>
        <v>0.46074830439190695</v>
      </c>
      <c r="H18">
        <f>AVERAGE(D19:D22)</f>
        <v>-4.8677499999999991</v>
      </c>
      <c r="I18">
        <f>STDEV(D19:D22)</f>
        <v>0.23023665361249351</v>
      </c>
      <c r="J18">
        <f>(E18-E$3)</f>
        <v>-2.6980000000000008</v>
      </c>
      <c r="K18">
        <f>J18*(1.7546/2.5)</f>
        <v>-1.8935643200000007</v>
      </c>
    </row>
    <row r="19" spans="1:11">
      <c r="A19">
        <v>-2.5</v>
      </c>
      <c r="B19">
        <v>-5.37</v>
      </c>
      <c r="C19">
        <v>-7.3659999999999997</v>
      </c>
      <c r="D19">
        <v>-5.109</v>
      </c>
    </row>
    <row r="20" spans="1:11">
      <c r="A20">
        <v>-2.5</v>
      </c>
      <c r="B20">
        <v>-5.38</v>
      </c>
      <c r="C20">
        <v>-7.6059999999999999</v>
      </c>
      <c r="D20">
        <v>-4.556</v>
      </c>
    </row>
    <row r="21" spans="1:11">
      <c r="A21">
        <v>-2.5</v>
      </c>
      <c r="B21">
        <v>-5.39</v>
      </c>
      <c r="C21">
        <v>-7.8460000000000001</v>
      </c>
      <c r="D21">
        <v>-4.9269999999999996</v>
      </c>
    </row>
    <row r="22" spans="1:11">
      <c r="A22">
        <v>-2.5</v>
      </c>
      <c r="B22">
        <v>-5.39</v>
      </c>
      <c r="C22">
        <v>-8.44</v>
      </c>
      <c r="D22">
        <v>-4.8789999999999996</v>
      </c>
    </row>
    <row r="23" spans="1:11">
      <c r="A23">
        <v>-5</v>
      </c>
      <c r="B23">
        <v>-8.2100000000000009</v>
      </c>
      <c r="C23">
        <v>-9.4019999999999992</v>
      </c>
      <c r="D23">
        <v>-6.742</v>
      </c>
      <c r="E23">
        <f>AVERAGE(B23:B27)</f>
        <v>-8.2200000000000006</v>
      </c>
      <c r="F23">
        <f>AVERAGE(C23:C27)</f>
        <v>-9.2947999999999986</v>
      </c>
      <c r="G23">
        <f>STDEV(C23:C27)</f>
        <v>0.19749607591040047</v>
      </c>
      <c r="H23">
        <f>AVERAGE(D23:D27)</f>
        <v>-6.6487999999999996</v>
      </c>
      <c r="I23">
        <f>STDEV(D23:D27)</f>
        <v>0.1243450843419068</v>
      </c>
      <c r="J23">
        <f>(E23-E$3)</f>
        <v>-5.5380000000000003</v>
      </c>
      <c r="K23">
        <f>J23*(3.4966/5)</f>
        <v>-3.87283416</v>
      </c>
    </row>
    <row r="24" spans="1:11">
      <c r="A24">
        <v>-5</v>
      </c>
      <c r="B24">
        <v>-8.1999999999999993</v>
      </c>
      <c r="C24">
        <v>-9.0709999999999997</v>
      </c>
      <c r="D24">
        <v>-6.59</v>
      </c>
    </row>
    <row r="25" spans="1:11">
      <c r="A25">
        <v>-5</v>
      </c>
      <c r="B25">
        <v>-8.25</v>
      </c>
      <c r="C25">
        <v>-9.1430000000000007</v>
      </c>
      <c r="D25">
        <v>-6.7930000000000001</v>
      </c>
    </row>
    <row r="26" spans="1:11">
      <c r="A26">
        <v>-5</v>
      </c>
      <c r="B26">
        <v>-8.2200000000000006</v>
      </c>
      <c r="C26">
        <v>-9.2959999999999994</v>
      </c>
      <c r="D26">
        <v>-6.64</v>
      </c>
    </row>
    <row r="27" spans="1:11">
      <c r="A27">
        <v>-5</v>
      </c>
      <c r="B27">
        <v>-8.2200000000000006</v>
      </c>
      <c r="C27">
        <v>-9.5619999999999994</v>
      </c>
      <c r="D27">
        <v>-6.4790000000000001</v>
      </c>
    </row>
  </sheetData>
  <phoneticPr fontId="0" type="noConversion"/>
  <hyperlinks>
    <hyperlink ref="A2" r:id="rId1"/>
  </hyperlinks>
  <pageMargins left="0.75" right="0.75" top="1" bottom="1" header="0.5" footer="0.5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00B050"/>
  </sheetPr>
  <dimension ref="A1:P27"/>
  <sheetViews>
    <sheetView topLeftCell="A34" workbookViewId="0">
      <selection activeCell="H83" sqref="H83"/>
    </sheetView>
  </sheetViews>
  <sheetFormatPr baseColWidth="10" defaultColWidth="8.83203125" defaultRowHeight="12"/>
  <cols>
    <col min="1" max="1" width="19.5" customWidth="1"/>
    <col min="2" max="2" width="32.33203125" customWidth="1"/>
    <col min="3" max="3" width="13.5" bestFit="1" customWidth="1"/>
    <col min="4" max="4" width="14.6640625" bestFit="1" customWidth="1"/>
    <col min="5" max="5" width="7.5" bestFit="1" customWidth="1"/>
    <col min="6" max="6" width="8.83203125" bestFit="1" customWidth="1"/>
    <col min="7" max="7" width="12" bestFit="1" customWidth="1"/>
    <col min="8" max="8" width="10.83203125" bestFit="1" customWidth="1"/>
    <col min="9" max="9" width="12" bestFit="1" customWidth="1"/>
    <col min="11" max="11" width="17.83203125" bestFit="1" customWidth="1"/>
  </cols>
  <sheetData>
    <row r="1" spans="1:16" ht="24"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4"/>
      <c r="K1" s="3" t="s">
        <v>15</v>
      </c>
    </row>
    <row r="2" spans="1:16">
      <c r="A2" t="s">
        <v>12</v>
      </c>
      <c r="B2" s="1" t="s">
        <v>25</v>
      </c>
      <c r="C2" t="s">
        <v>10</v>
      </c>
      <c r="D2" t="s">
        <v>11</v>
      </c>
      <c r="F2" t="s">
        <v>8</v>
      </c>
      <c r="H2" t="s">
        <v>9</v>
      </c>
    </row>
    <row r="3" spans="1:16">
      <c r="A3">
        <v>0</v>
      </c>
      <c r="B3">
        <v>-1.03</v>
      </c>
      <c r="C3">
        <v>4.29</v>
      </c>
      <c r="D3">
        <v>5.7220000000000004</v>
      </c>
      <c r="E3">
        <f>AVERAGE(B3:B7)</f>
        <v>-1.1619999999999999</v>
      </c>
      <c r="F3">
        <f>AVERAGE(C3:C7)</f>
        <v>4.2022000000000004</v>
      </c>
      <c r="G3">
        <f>STDEV(C3:C7)</f>
        <v>5.4439875091656195E-2</v>
      </c>
      <c r="H3">
        <f>AVERAGE(D3:D7)</f>
        <v>5.7892000000000001</v>
      </c>
      <c r="I3">
        <f>STDEV(D3:D7)</f>
        <v>4.6289307620661975E-2</v>
      </c>
      <c r="J3">
        <f>(E3-E$3)</f>
        <v>0</v>
      </c>
      <c r="K3">
        <f>J3</f>
        <v>0</v>
      </c>
      <c r="N3">
        <f>AVERAGE(4.898,4.8677)</f>
        <v>4.8828499999999995</v>
      </c>
      <c r="P3">
        <f>AVERAGE(4.9481,4.9172)</f>
        <v>4.9326500000000006</v>
      </c>
    </row>
    <row r="4" spans="1:16">
      <c r="A4">
        <v>0</v>
      </c>
      <c r="B4">
        <v>-1.23</v>
      </c>
      <c r="C4">
        <v>4.2030000000000003</v>
      </c>
      <c r="D4">
        <v>5.7709999999999999</v>
      </c>
    </row>
    <row r="5" spans="1:16">
      <c r="A5">
        <v>0</v>
      </c>
      <c r="B5">
        <v>-1.26</v>
      </c>
      <c r="C5">
        <v>4.1849999999999996</v>
      </c>
      <c r="D5">
        <v>5.8040000000000003</v>
      </c>
    </row>
    <row r="6" spans="1:16">
      <c r="A6">
        <v>0</v>
      </c>
      <c r="B6">
        <v>-1.37</v>
      </c>
      <c r="C6">
        <v>4.141</v>
      </c>
      <c r="D6">
        <v>5.8019999999999996</v>
      </c>
    </row>
    <row r="7" spans="1:16">
      <c r="A7">
        <v>0</v>
      </c>
      <c r="B7">
        <v>-0.92</v>
      </c>
      <c r="C7">
        <v>4.1920000000000002</v>
      </c>
      <c r="D7">
        <v>5.8470000000000004</v>
      </c>
    </row>
    <row r="8" spans="1:16">
      <c r="A8">
        <v>2.5</v>
      </c>
      <c r="B8">
        <v>1.5</v>
      </c>
      <c r="C8">
        <v>6.0140000000000002</v>
      </c>
      <c r="D8">
        <v>7.5750000000000002</v>
      </c>
      <c r="E8">
        <f>AVERAGE(B8:B12)</f>
        <v>1.482</v>
      </c>
      <c r="F8">
        <f>AVERAGE(C8:C12)</f>
        <v>5.9756</v>
      </c>
      <c r="G8">
        <f>STDEV(C8:C12)</f>
        <v>2.454180107484082E-2</v>
      </c>
      <c r="H8">
        <f>AVERAGE(D8:D12)</f>
        <v>7.4308000000000005</v>
      </c>
      <c r="I8">
        <f>STDEV(D8:D12)</f>
        <v>0.10390476408705843</v>
      </c>
      <c r="J8">
        <f>(E8-E$3)</f>
        <v>2.6440000000000001</v>
      </c>
      <c r="K8">
        <f>J8*(1.6499/2.5)</f>
        <v>1.7449342400000001</v>
      </c>
    </row>
    <row r="9" spans="1:16">
      <c r="A9">
        <v>2.5</v>
      </c>
      <c r="B9">
        <v>1.56</v>
      </c>
      <c r="C9">
        <v>5.9829999999999997</v>
      </c>
      <c r="D9">
        <v>7.39</v>
      </c>
    </row>
    <row r="10" spans="1:16">
      <c r="A10">
        <v>2.5</v>
      </c>
      <c r="B10">
        <v>1.44</v>
      </c>
      <c r="C10">
        <v>5.97</v>
      </c>
      <c r="D10">
        <v>7.4989999999999997</v>
      </c>
    </row>
    <row r="11" spans="1:16">
      <c r="A11">
        <v>2.5</v>
      </c>
      <c r="B11">
        <v>1.41</v>
      </c>
      <c r="C11">
        <v>5.9509999999999996</v>
      </c>
      <c r="D11">
        <v>7.3710000000000004</v>
      </c>
    </row>
    <row r="12" spans="1:16">
      <c r="A12">
        <v>2.5</v>
      </c>
      <c r="B12">
        <v>1.5</v>
      </c>
      <c r="C12">
        <v>5.96</v>
      </c>
      <c r="D12">
        <v>7.319</v>
      </c>
    </row>
    <row r="13" spans="1:16">
      <c r="A13">
        <v>5</v>
      </c>
      <c r="B13">
        <v>3.5</v>
      </c>
      <c r="C13">
        <v>7.6479999999999997</v>
      </c>
      <c r="D13">
        <v>5.0389999999999997</v>
      </c>
      <c r="E13">
        <f>AVERAGE(B13:B17)</f>
        <v>3.6459999999999999</v>
      </c>
      <c r="F13">
        <f>AVERAGE(C13:C17)</f>
        <v>7.6025999999999998</v>
      </c>
      <c r="G13">
        <f>STDEV(C13:C17)</f>
        <v>6.8101394993036538E-2</v>
      </c>
      <c r="H13">
        <f>AVERAGE(D13:D17)</f>
        <v>5.8934000000000006</v>
      </c>
      <c r="I13">
        <f>STDEV(D13:D17)</f>
        <v>1.8625171945515013</v>
      </c>
      <c r="J13">
        <f>(E13-E$3)</f>
        <v>4.8079999999999998</v>
      </c>
      <c r="K13">
        <f>J13*(3.2998/5)</f>
        <v>3.1730876799999996</v>
      </c>
    </row>
    <row r="14" spans="1:16">
      <c r="A14">
        <v>5</v>
      </c>
      <c r="B14">
        <v>3.7</v>
      </c>
      <c r="C14">
        <v>7.5860000000000003</v>
      </c>
      <c r="D14">
        <v>5.1369999999999996</v>
      </c>
    </row>
    <row r="15" spans="1:16">
      <c r="A15">
        <v>5</v>
      </c>
      <c r="B15">
        <v>3.52</v>
      </c>
      <c r="C15">
        <v>7.5380000000000003</v>
      </c>
      <c r="D15">
        <v>9.2230000000000008</v>
      </c>
    </row>
    <row r="16" spans="1:16">
      <c r="A16">
        <v>5</v>
      </c>
      <c r="B16">
        <v>3.8</v>
      </c>
      <c r="C16">
        <v>7.6959999999999997</v>
      </c>
      <c r="D16">
        <v>5.1059999999999999</v>
      </c>
    </row>
    <row r="17" spans="1:11">
      <c r="A17">
        <v>5</v>
      </c>
      <c r="B17">
        <v>3.71</v>
      </c>
      <c r="C17">
        <v>7.5449999999999999</v>
      </c>
      <c r="D17">
        <v>4.9619999999999997</v>
      </c>
    </row>
    <row r="18" spans="1:11">
      <c r="A18">
        <v>-2.5</v>
      </c>
      <c r="B18">
        <v>-3.37</v>
      </c>
      <c r="C18">
        <v>2.629</v>
      </c>
      <c r="D18">
        <v>4.0380000000000003</v>
      </c>
      <c r="E18">
        <f>AVERAGE(B18:B22)</f>
        <v>-3.4820000000000002</v>
      </c>
      <c r="F18">
        <f>AVERAGE(C19:C22)</f>
        <v>2.5644999999999998</v>
      </c>
      <c r="G18">
        <f>STDEV(C19:C22)</f>
        <v>8.2641797334449887E-2</v>
      </c>
      <c r="H18">
        <f>AVERAGE(D19:D22)</f>
        <v>4.1042500000000004</v>
      </c>
      <c r="I18">
        <f>STDEV(D19:D22)</f>
        <v>3.1415229852124929E-2</v>
      </c>
      <c r="J18">
        <f>(E18-E$3)</f>
        <v>-2.3200000000000003</v>
      </c>
      <c r="K18">
        <f>J18*(1.6499/2.5)</f>
        <v>-1.5311072000000001</v>
      </c>
    </row>
    <row r="19" spans="1:11">
      <c r="A19">
        <v>-2.5</v>
      </c>
      <c r="B19">
        <v>-3.57</v>
      </c>
      <c r="C19">
        <v>2.6269999999999998</v>
      </c>
      <c r="D19">
        <v>4.0609999999999999</v>
      </c>
    </row>
    <row r="20" spans="1:11">
      <c r="A20">
        <v>-2.5</v>
      </c>
      <c r="B20">
        <v>-3.37</v>
      </c>
      <c r="C20">
        <v>2.5030000000000001</v>
      </c>
      <c r="D20">
        <v>4.1319999999999997</v>
      </c>
    </row>
    <row r="21" spans="1:11">
      <c r="A21">
        <v>-2.5</v>
      </c>
      <c r="B21">
        <v>-3.55</v>
      </c>
      <c r="C21">
        <v>2.484</v>
      </c>
      <c r="D21">
        <v>4.1020000000000003</v>
      </c>
    </row>
    <row r="22" spans="1:11">
      <c r="A22">
        <v>-2.5</v>
      </c>
      <c r="B22">
        <v>-3.55</v>
      </c>
      <c r="C22">
        <v>2.6440000000000001</v>
      </c>
      <c r="D22">
        <v>4.1219999999999999</v>
      </c>
    </row>
    <row r="23" spans="1:11">
      <c r="A23">
        <v>-5</v>
      </c>
      <c r="B23">
        <v>-5.98</v>
      </c>
      <c r="C23">
        <v>0.81599999999999995</v>
      </c>
      <c r="D23">
        <v>2.371</v>
      </c>
      <c r="E23">
        <f>AVERAGE(B23:B27)</f>
        <v>-5.8779999999999992</v>
      </c>
      <c r="F23">
        <f>AVERAGE(C23:C27)</f>
        <v>0.80120000000000002</v>
      </c>
      <c r="G23">
        <f>STDEV(C23:C27)</f>
        <v>6.6111269841078069E-2</v>
      </c>
      <c r="H23">
        <f>AVERAGE(D23:D27)</f>
        <v>2.3820000000000001</v>
      </c>
      <c r="I23">
        <f>STDEV(D23:D27)</f>
        <v>6.567724111135094E-2</v>
      </c>
      <c r="J23">
        <f>(E23-E$3)</f>
        <v>-4.7159999999999993</v>
      </c>
      <c r="K23">
        <f>J23*(3.2998/5)</f>
        <v>-3.1123713599999996</v>
      </c>
    </row>
    <row r="24" spans="1:11">
      <c r="A24">
        <v>-5</v>
      </c>
      <c r="B24">
        <v>-5.79</v>
      </c>
      <c r="C24">
        <v>0.76400000000000001</v>
      </c>
      <c r="D24">
        <v>2.294</v>
      </c>
    </row>
    <row r="25" spans="1:11">
      <c r="A25">
        <v>-5</v>
      </c>
      <c r="B25">
        <v>-5.6</v>
      </c>
      <c r="C25">
        <v>0.75900000000000001</v>
      </c>
      <c r="D25">
        <v>2.3660000000000001</v>
      </c>
    </row>
    <row r="26" spans="1:11">
      <c r="A26">
        <v>-5</v>
      </c>
      <c r="B26">
        <v>-6.06</v>
      </c>
      <c r="C26">
        <v>0.91100000000000003</v>
      </c>
      <c r="D26">
        <v>2.4039999999999999</v>
      </c>
    </row>
    <row r="27" spans="1:11">
      <c r="A27">
        <v>-5</v>
      </c>
      <c r="B27">
        <v>-5.96</v>
      </c>
      <c r="C27">
        <v>0.75600000000000001</v>
      </c>
      <c r="D27">
        <v>2.4750000000000001</v>
      </c>
    </row>
  </sheetData>
  <sheetCalcPr fullCalcOnLoad="1"/>
  <phoneticPr fontId="3" type="noConversion"/>
  <hyperlinks>
    <hyperlink ref="A2" r:id="rId1"/>
  </hyperlinks>
  <pageMargins left="0.75" right="0.75" top="1" bottom="1" header="0.5" footer="0.5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00B050"/>
  </sheetPr>
  <dimension ref="A1:P27"/>
  <sheetViews>
    <sheetView workbookViewId="0">
      <selection activeCell="B5" sqref="B5"/>
    </sheetView>
  </sheetViews>
  <sheetFormatPr baseColWidth="10" defaultColWidth="8.83203125" defaultRowHeight="12"/>
  <cols>
    <col min="1" max="1" width="19.5" customWidth="1"/>
    <col min="2" max="2" width="32.33203125" customWidth="1"/>
    <col min="3" max="3" width="13.5" bestFit="1" customWidth="1"/>
    <col min="4" max="4" width="14.6640625" bestFit="1" customWidth="1"/>
    <col min="5" max="5" width="7.5" bestFit="1" customWidth="1"/>
    <col min="6" max="6" width="8.83203125" bestFit="1" customWidth="1"/>
    <col min="7" max="7" width="12" bestFit="1" customWidth="1"/>
    <col min="8" max="8" width="10.83203125" bestFit="1" customWidth="1"/>
    <col min="9" max="9" width="12" bestFit="1" customWidth="1"/>
    <col min="11" max="11" width="17.83203125" bestFit="1" customWidth="1"/>
  </cols>
  <sheetData>
    <row r="1" spans="1:16" ht="24"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4"/>
      <c r="K1" s="3" t="s">
        <v>15</v>
      </c>
    </row>
    <row r="2" spans="1:16">
      <c r="A2" t="s">
        <v>5</v>
      </c>
      <c r="B2" s="1" t="s">
        <v>26</v>
      </c>
      <c r="C2" t="s">
        <v>10</v>
      </c>
      <c r="D2" t="s">
        <v>11</v>
      </c>
      <c r="F2" t="s">
        <v>8</v>
      </c>
      <c r="H2" t="s">
        <v>9</v>
      </c>
    </row>
    <row r="3" spans="1:16">
      <c r="A3">
        <v>0</v>
      </c>
      <c r="B3">
        <v>0.79</v>
      </c>
      <c r="C3">
        <v>6.6509999999999998</v>
      </c>
      <c r="D3">
        <v>9.1080000000000005</v>
      </c>
      <c r="E3">
        <f>AVERAGE(B3:B7)</f>
        <v>0.8</v>
      </c>
      <c r="F3">
        <f>AVERAGE(C3:C7)</f>
        <v>6.8950000000000005</v>
      </c>
      <c r="G3">
        <f>STDEV(C3:C7)</f>
        <v>0.13957972632153706</v>
      </c>
      <c r="H3">
        <f>AVERAGE(D3:D7)</f>
        <v>9.2176000000000009</v>
      </c>
      <c r="I3">
        <f>STDEV(D3:D7)</f>
        <v>0.11328636281563495</v>
      </c>
      <c r="J3">
        <f>(E3-E$3)</f>
        <v>0</v>
      </c>
      <c r="K3">
        <f>J3</f>
        <v>0</v>
      </c>
      <c r="N3">
        <f>AVERAGE(4.898,4.8677)</f>
        <v>4.8828499999999995</v>
      </c>
      <c r="P3">
        <f>AVERAGE(4.9481,4.9172)</f>
        <v>4.9326500000000006</v>
      </c>
    </row>
    <row r="4" spans="1:16">
      <c r="A4">
        <v>0</v>
      </c>
      <c r="B4">
        <v>0.81</v>
      </c>
      <c r="C4">
        <v>6.9779999999999998</v>
      </c>
      <c r="D4">
        <v>9.0809999999999995</v>
      </c>
    </row>
    <row r="5" spans="1:16">
      <c r="A5">
        <v>0</v>
      </c>
      <c r="B5">
        <v>0.81</v>
      </c>
      <c r="C5">
        <v>6.9720000000000004</v>
      </c>
      <c r="D5">
        <v>9.2889999999999997</v>
      </c>
    </row>
    <row r="6" spans="1:16">
      <c r="A6">
        <v>0</v>
      </c>
      <c r="B6">
        <v>0.78</v>
      </c>
      <c r="C6">
        <v>6.9050000000000002</v>
      </c>
      <c r="D6">
        <v>9.2929999999999993</v>
      </c>
    </row>
    <row r="7" spans="1:16">
      <c r="A7">
        <v>0</v>
      </c>
      <c r="B7">
        <v>0.81</v>
      </c>
      <c r="C7">
        <v>6.9690000000000003</v>
      </c>
      <c r="D7">
        <v>9.3170000000000002</v>
      </c>
    </row>
    <row r="8" spans="1:16">
      <c r="A8">
        <v>2.5</v>
      </c>
      <c r="B8">
        <v>3.59</v>
      </c>
      <c r="C8">
        <v>9.1310000000000002</v>
      </c>
      <c r="D8">
        <v>11.385</v>
      </c>
      <c r="E8">
        <f>AVERAGE(B8:B12)</f>
        <v>3.5839999999999996</v>
      </c>
      <c r="F8">
        <f>AVERAGE(C8:C12)</f>
        <v>9.1075999999999997</v>
      </c>
      <c r="G8">
        <f>STDEV(C8:C12)</f>
        <v>3.7580580091485793E-2</v>
      </c>
      <c r="H8">
        <f>AVERAGE(D8:D12)</f>
        <v>11.380800000000002</v>
      </c>
      <c r="I8">
        <f>STDEV(D8:D12)</f>
        <v>2.403539057205363E-2</v>
      </c>
      <c r="J8">
        <f>(E8-E$3)</f>
        <v>2.7839999999999998</v>
      </c>
      <c r="K8">
        <f>J8*(2.0964/2.5)</f>
        <v>2.3345510399999996</v>
      </c>
    </row>
    <row r="9" spans="1:16">
      <c r="A9">
        <v>2.5</v>
      </c>
      <c r="B9">
        <v>3.6</v>
      </c>
      <c r="C9">
        <v>9.1549999999999994</v>
      </c>
      <c r="D9">
        <v>11.367000000000001</v>
      </c>
    </row>
    <row r="10" spans="1:16">
      <c r="A10">
        <v>2.5</v>
      </c>
      <c r="B10">
        <v>3.58</v>
      </c>
      <c r="C10">
        <v>9.0559999999999992</v>
      </c>
      <c r="D10">
        <v>11.42</v>
      </c>
    </row>
    <row r="11" spans="1:16">
      <c r="A11">
        <v>2.5</v>
      </c>
      <c r="B11">
        <v>3.58</v>
      </c>
      <c r="C11">
        <v>9.1</v>
      </c>
      <c r="D11">
        <v>11.374000000000001</v>
      </c>
    </row>
    <row r="12" spans="1:16">
      <c r="A12">
        <v>2.5</v>
      </c>
      <c r="B12">
        <v>3.57</v>
      </c>
      <c r="C12">
        <v>9.0960000000000001</v>
      </c>
      <c r="D12">
        <v>11.358000000000001</v>
      </c>
    </row>
    <row r="13" spans="1:16">
      <c r="A13">
        <v>5</v>
      </c>
      <c r="B13">
        <v>6.39</v>
      </c>
      <c r="C13">
        <v>11.215</v>
      </c>
      <c r="D13">
        <v>13.471</v>
      </c>
      <c r="E13">
        <f>AVERAGE(B13:B17)</f>
        <v>6.4079999999999995</v>
      </c>
      <c r="F13">
        <f>AVERAGE(C13:C17)</f>
        <v>11.2804</v>
      </c>
      <c r="G13">
        <f>STDEV(C13:C17)</f>
        <v>7.1786488979398197E-2</v>
      </c>
      <c r="H13">
        <f>AVERAGE(D13:D17)</f>
        <v>13.5268</v>
      </c>
      <c r="I13">
        <f>STDEV(D13:D17)</f>
        <v>3.2345015071730127E-2</v>
      </c>
      <c r="J13">
        <f>(E13-E$3)</f>
        <v>5.6079999999999997</v>
      </c>
      <c r="K13">
        <f>J13*(4.1928/5)</f>
        <v>4.7026444799999991</v>
      </c>
    </row>
    <row r="14" spans="1:16">
      <c r="A14">
        <v>5</v>
      </c>
      <c r="B14">
        <v>6.4</v>
      </c>
      <c r="C14">
        <v>11.346</v>
      </c>
      <c r="D14">
        <v>13.551</v>
      </c>
    </row>
    <row r="15" spans="1:16">
      <c r="A15">
        <v>5</v>
      </c>
      <c r="B15">
        <v>6.41</v>
      </c>
      <c r="C15">
        <v>11.284000000000001</v>
      </c>
      <c r="D15">
        <v>13.547000000000001</v>
      </c>
    </row>
    <row r="16" spans="1:16">
      <c r="A16">
        <v>5</v>
      </c>
      <c r="B16">
        <v>6.4</v>
      </c>
      <c r="C16">
        <v>11.356</v>
      </c>
      <c r="D16">
        <v>13.53</v>
      </c>
    </row>
    <row r="17" spans="1:11">
      <c r="A17">
        <v>5</v>
      </c>
      <c r="B17">
        <v>6.44</v>
      </c>
      <c r="C17">
        <v>11.201000000000001</v>
      </c>
      <c r="D17">
        <v>13.535</v>
      </c>
    </row>
    <row r="18" spans="1:11">
      <c r="A18">
        <v>-2.5</v>
      </c>
      <c r="B18">
        <v>-1.84</v>
      </c>
      <c r="C18">
        <v>4.9080000000000004</v>
      </c>
      <c r="D18">
        <v>7.2759999999999998</v>
      </c>
      <c r="E18">
        <f>AVERAGE(B18:B22)</f>
        <v>-1.8280000000000001</v>
      </c>
      <c r="F18">
        <f>AVERAGE(C19:C22)</f>
        <v>4.9807500000000005</v>
      </c>
      <c r="G18">
        <f>STDEV(C19:C22)</f>
        <v>3.2500000000001986E-2</v>
      </c>
      <c r="H18">
        <f>AVERAGE(D19:D22)</f>
        <v>7.2567500000000003</v>
      </c>
      <c r="I18">
        <f>STDEV(D19:D22)</f>
        <v>5.5871131484286053E-2</v>
      </c>
      <c r="J18">
        <f>(E18-E$3)</f>
        <v>-2.6280000000000001</v>
      </c>
      <c r="K18">
        <f>J18*(2.0964/2.5)</f>
        <v>-2.2037356799999999</v>
      </c>
    </row>
    <row r="19" spans="1:11">
      <c r="A19">
        <v>-2.5</v>
      </c>
      <c r="B19">
        <v>-1.82</v>
      </c>
      <c r="C19">
        <v>5.0250000000000004</v>
      </c>
      <c r="D19">
        <v>7.2210000000000001</v>
      </c>
    </row>
    <row r="20" spans="1:11">
      <c r="A20">
        <v>-2.5</v>
      </c>
      <c r="B20">
        <v>-1.82</v>
      </c>
      <c r="C20">
        <v>4.9690000000000003</v>
      </c>
      <c r="D20">
        <v>7.2489999999999997</v>
      </c>
    </row>
    <row r="21" spans="1:11">
      <c r="A21">
        <v>-2.5</v>
      </c>
      <c r="B21">
        <v>-1.84</v>
      </c>
      <c r="C21">
        <v>4.9480000000000004</v>
      </c>
      <c r="D21">
        <v>7.3380000000000001</v>
      </c>
    </row>
    <row r="22" spans="1:11">
      <c r="A22">
        <v>-2.5</v>
      </c>
      <c r="B22">
        <v>-1.82</v>
      </c>
      <c r="C22">
        <v>4.9809999999999999</v>
      </c>
      <c r="D22">
        <v>7.2190000000000003</v>
      </c>
    </row>
    <row r="23" spans="1:11">
      <c r="A23">
        <v>-5</v>
      </c>
      <c r="B23">
        <v>-4.63</v>
      </c>
      <c r="C23">
        <v>2.766</v>
      </c>
      <c r="D23">
        <v>5.1369999999999996</v>
      </c>
      <c r="E23">
        <f>AVERAGE(B23:B27)</f>
        <v>-4.6339999999999995</v>
      </c>
      <c r="F23">
        <f>AVERAGE(C23:C27)</f>
        <v>2.7809999999999997</v>
      </c>
      <c r="G23">
        <f>STDEV(C23:C27)</f>
        <v>2.0199009876772731E-2</v>
      </c>
      <c r="H23">
        <f>AVERAGE(D23:D27)</f>
        <v>5.1633999999999993</v>
      </c>
      <c r="I23">
        <f>STDEV(D23:D27)</f>
        <v>2.5851498989576206E-2</v>
      </c>
      <c r="J23">
        <f>(E23-E$3)</f>
        <v>-5.4339999999999993</v>
      </c>
      <c r="K23">
        <f>J23*(4.1928/5)</f>
        <v>-4.5567350399999995</v>
      </c>
    </row>
    <row r="24" spans="1:11">
      <c r="A24">
        <v>-5</v>
      </c>
      <c r="B24">
        <v>-4.6399999999999997</v>
      </c>
      <c r="C24">
        <v>2.8149999999999999</v>
      </c>
      <c r="D24">
        <v>5.2060000000000004</v>
      </c>
    </row>
    <row r="25" spans="1:11">
      <c r="A25">
        <v>-5</v>
      </c>
      <c r="B25">
        <v>-4.63</v>
      </c>
      <c r="C25">
        <v>2.7759999999999998</v>
      </c>
      <c r="D25">
        <v>5.1619999999999999</v>
      </c>
    </row>
    <row r="26" spans="1:11">
      <c r="A26">
        <v>-5</v>
      </c>
      <c r="B26">
        <v>-4.63</v>
      </c>
      <c r="C26">
        <v>2.766</v>
      </c>
      <c r="D26">
        <v>5.1609999999999996</v>
      </c>
    </row>
    <row r="27" spans="1:11">
      <c r="A27">
        <v>-5</v>
      </c>
      <c r="B27">
        <v>-4.6399999999999997</v>
      </c>
      <c r="C27">
        <v>2.782</v>
      </c>
      <c r="D27">
        <v>5.1509999999999998</v>
      </c>
    </row>
  </sheetData>
  <phoneticPr fontId="3" type="noConversion"/>
  <hyperlinks>
    <hyperlink ref="A2" r:id="rId1"/>
  </hyperlinks>
  <pageMargins left="0.75" right="0.75" top="1" bottom="1" header="0.5" footer="0.5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BWSV41420_2009</vt:lpstr>
      <vt:lpstr>BWSH41677_2009</vt:lpstr>
      <vt:lpstr>BWSV41677_2009</vt:lpstr>
      <vt:lpstr>BWSH51995_2009</vt:lpstr>
      <vt:lpstr>BWSV51995_2009</vt:lpstr>
      <vt:lpstr>BWSH52171_2009</vt:lpstr>
      <vt:lpstr>BWSV52171_2009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Arduini</dc:creator>
  <cp:lastModifiedBy>ELIAS METRAL</cp:lastModifiedBy>
  <cp:lastPrinted>2003-05-12T09:08:14Z</cp:lastPrinted>
  <dcterms:created xsi:type="dcterms:W3CDTF">2003-05-11T15:56:05Z</dcterms:created>
  <dcterms:modified xsi:type="dcterms:W3CDTF">2009-12-08T08:54:22Z</dcterms:modified>
</cp:coreProperties>
</file>